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507"/>
  <workbookPr filterPrivacy="1" codeName="ThisWorkbook"/>
  <xr:revisionPtr revIDLastSave="0" documentId="8_{CF2D4973-F70C-E747-BD00-CCCE45578F94}" xr6:coauthVersionLast="47" xr6:coauthVersionMax="47" xr10:uidLastSave="{00000000-0000-0000-0000-000000000000}"/>
  <bookViews>
    <workbookView xWindow="2800" yWindow="500" windowWidth="26000" windowHeight="17500" xr2:uid="{00000000-000D-0000-FFFF-FFFF00000000}"/>
  </bookViews>
  <sheets>
    <sheet name="ALLIED objectives and strategy" sheetId="9" r:id="rId1"/>
    <sheet name="IC role description" sheetId="8" r:id="rId2"/>
    <sheet name="Assignments" sheetId="6" r:id="rId3"/>
    <sheet name="Month View" sheetId="3" r:id="rId4"/>
    <sheet name="Week View" sheetId="5" r:id="rId5"/>
    <sheet name="Setup" sheetId="7" r:id="rId6"/>
  </sheets>
  <definedNames>
    <definedName name="_ftn1" localSheetId="0">'ALLIED objectives and strategy'!$A$18</definedName>
    <definedName name="_ftnref1" localSheetId="0">'ALLIED objectives and strategy'!$A$15</definedName>
    <definedName name="_Ref100048548" localSheetId="0">'ALLIED objectives and strategy'!$C$3</definedName>
    <definedName name="_Ref99977799" localSheetId="0">'ALLIED objectives and strategy'!$D$6</definedName>
    <definedName name="_Ref99977817" localSheetId="0">'ALLIED objectives and strategy'!$D$5</definedName>
    <definedName name="_Ref99977822" localSheetId="0">'ALLIED objectives and strategy'!$B$6</definedName>
    <definedName name="_Ref99977855" localSheetId="0">'ALLIED objectives and strategy'!$C$5</definedName>
    <definedName name="_Ref99977861" localSheetId="0">'ALLIED objectives and strategy'!$E$6</definedName>
    <definedName name="_Ref99977872" localSheetId="0">'ALLIED objectives and strategy'!$E$7</definedName>
    <definedName name="_Ref99977877" localSheetId="0">'ALLIED objectives and strategy'!$E$3</definedName>
    <definedName name="_Ref99977932" localSheetId="0">'ALLIED objectives and strategy'!$B$5</definedName>
    <definedName name="_Ref99977942" localSheetId="0">'ALLIED objectives and strategy'!$B$7</definedName>
    <definedName name="_Ref99977989" localSheetId="0">'ALLIED objectives and strategy'!$E$5</definedName>
    <definedName name="_Ref99982804" localSheetId="0">'ALLIED objectives and strategy'!$A$19</definedName>
    <definedName name="_Ref99982820" localSheetId="0">'ALLIED objectives and strategy'!$A$17</definedName>
    <definedName name="_Ref99983057" localSheetId="0">'ALLIED objectives and strategy'!$A$21</definedName>
    <definedName name="_Ref99983463" localSheetId="0">'ALLIED objectives and strategy'!$A$27</definedName>
    <definedName name="_Ref99983672" localSheetId="0">'ALLIED objectives and strategy'!$A$12</definedName>
    <definedName name="_Ref99983674" localSheetId="0">'ALLIED objectives and strategy'!$A$13</definedName>
    <definedName name="_Ref99983677" localSheetId="0">'ALLIED objectives and strategy'!$A$30</definedName>
    <definedName name="_Ref99983769" localSheetId="0">'ALLIED objectives and strategy'!$A$16</definedName>
    <definedName name="_Ref99983923" localSheetId="0">'ALLIED objectives and strategy'!$A$28</definedName>
    <definedName name="ColumnTitle1" localSheetId="0">Assignments[[#Headers],[DESCRIPTION]]</definedName>
    <definedName name="ColumnTitle1" localSheetId="1">Assignments[[#Headers],[DESCRIPTION]]</definedName>
    <definedName name="ColumnTitle1">Assignments[[#Headers],[DESCRIPTION]]</definedName>
    <definedName name="LastDay_Week" localSheetId="0">MAX('Week View'!$B$5:$H$10)</definedName>
    <definedName name="LastDay_Week" localSheetId="1">MAX('Week View'!$B$5:$H$10)</definedName>
    <definedName name="LastDay_Week">MAX('Week View'!$B$5:$H$10)</definedName>
    <definedName name="LastDayOfMonth_Week" localSheetId="0">DAY(EOMONTH(DATE('Week View'!$C$3,'ALLIED objectives and strategy'!WkMonthNum,1),0))</definedName>
    <definedName name="LastDayOfMonth_Week" localSheetId="1">DAY(EOMONTH(DATE('Week View'!$C$3,'IC role description'!WkMonthNum,1),0))</definedName>
    <definedName name="LastDayOfMonth_Week">DAY(EOMONTH(DATE('Week View'!$C$3,WkMonthNum,1),0))</definedName>
    <definedName name="MoMonth" localSheetId="0">'Month View'!$B$3</definedName>
    <definedName name="MoMonth" localSheetId="1">'Month View'!$B$3</definedName>
    <definedName name="MoMonth">'Month View'!$B$3</definedName>
    <definedName name="MoMonthNum" localSheetId="0">MONTH(DATEVALUE('ALLIED objectives and strategy'!MoMonth&amp;" 1"))</definedName>
    <definedName name="MoMonthNum" localSheetId="1">MONTH(DATEVALUE('IC role description'!MoMonth&amp;" 1"))</definedName>
    <definedName name="MoMonthNum">MONTH(DATE(MoYear,MONTH(MoMonth),1))</definedName>
    <definedName name="MoWeek2">'Month View'!$B$8:$H$9</definedName>
    <definedName name="MoWeek3">'Month View'!$B$10:$H$11</definedName>
    <definedName name="MoWeek4">'Month View'!$B$12:$H$13</definedName>
    <definedName name="MoWeek5">'Month View'!$B$14:$H$15</definedName>
    <definedName name="MoYear" localSheetId="0">'Month View'!$C$3</definedName>
    <definedName name="MoYear" localSheetId="1">'Month View'!$C$3</definedName>
    <definedName name="MoYear">'Month View'!$C$3</definedName>
    <definedName name="_xlnm.Print_Titles" localSheetId="2">Assignments!$3:$3</definedName>
    <definedName name="WkMonth" localSheetId="4">'Week View'!$B$3</definedName>
    <definedName name="WkMonthNum" localSheetId="0">#N/A</definedName>
    <definedName name="WkMonthNum" localSheetId="1">#N/A</definedName>
    <definedName name="WkMonthNum">MONTH('Week View'!WkMonth)</definedName>
    <definedName name="WkMonthView" localSheetId="0">'Week View'!$B$5:$H$10</definedName>
    <definedName name="WkMonthView" localSheetId="1">'Week View'!$B$5:$H$10</definedName>
    <definedName name="WkMonthView">'Week View'!$B$5:$H$10</definedName>
    <definedName name="WkWeek" localSheetId="0">RIGHT('Week View'!$D$3,1)</definedName>
    <definedName name="WkWeek" localSheetId="1">RIGHT('Week View'!$D$3,1)</definedName>
    <definedName name="WkWeek">RIGHT('Week View'!$D$3,1)</definedName>
    <definedName name="WkYear" localSheetId="4">'Week View'!$C$3</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5" i="6" l="1"/>
  <c r="C5" i="3"/>
  <c r="D5" i="3" s="1"/>
  <c r="E5" i="3" s="1"/>
  <c r="F5" i="3" s="1"/>
  <c r="G5" i="3" s="1"/>
  <c r="H5" i="3" s="1"/>
  <c r="C11" i="5"/>
  <c r="D11" i="5" s="1"/>
  <c r="E11" i="5" s="1"/>
  <c r="F11" i="5" s="1"/>
  <c r="G11" i="5" s="1"/>
  <c r="H11" i="5" s="1"/>
  <c r="A2" i="7"/>
  <c r="A3" i="7" s="1"/>
  <c r="A4" i="7" s="1"/>
  <c r="A5" i="7" s="1"/>
  <c r="A6" i="7" s="1"/>
  <c r="A7" i="7" s="1"/>
  <c r="A8" i="7" s="1"/>
  <c r="A9" i="7" s="1"/>
  <c r="A10" i="7" s="1"/>
  <c r="A11" i="7" s="1"/>
  <c r="A12" i="7" s="1"/>
  <c r="C6" i="6" l="1"/>
  <c r="C15" i="6" l="1"/>
  <c r="C14" i="6"/>
  <c r="C13" i="6"/>
  <c r="C12" i="6"/>
  <c r="C11" i="6"/>
  <c r="C10" i="6"/>
  <c r="C9" i="6"/>
  <c r="C8" i="6"/>
  <c r="C7" i="6"/>
  <c r="C4" i="6"/>
  <c r="C3" i="5"/>
  <c r="B5" i="5" l="1"/>
  <c r="C5" i="5" s="1"/>
  <c r="D5" i="5" s="1"/>
  <c r="E5" i="5" s="1"/>
  <c r="F5" i="5" s="1"/>
  <c r="G5" i="5" s="1"/>
  <c r="H5" i="5" s="1"/>
  <c r="C3" i="3"/>
  <c r="B6" i="3" l="1"/>
  <c r="B7" i="3" s="1"/>
  <c r="B6" i="5"/>
  <c r="C6" i="3" l="1"/>
  <c r="C7" i="3" s="1"/>
  <c r="C6" i="5"/>
  <c r="D6" i="3" l="1"/>
  <c r="D7" i="3" s="1"/>
  <c r="D6" i="5"/>
  <c r="E6" i="3" l="1"/>
  <c r="E7" i="3" s="1"/>
  <c r="E6" i="5"/>
  <c r="F6" i="3" l="1"/>
  <c r="F7" i="3" s="1"/>
  <c r="F6" i="5"/>
  <c r="G6" i="3" l="1"/>
  <c r="G7" i="3" s="1"/>
  <c r="G6" i="5"/>
  <c r="H6" i="3" l="1"/>
  <c r="H7" i="3" s="1"/>
  <c r="H6" i="5"/>
  <c r="B8" i="3" l="1"/>
  <c r="B9" i="3" s="1"/>
  <c r="B7" i="5"/>
  <c r="C8" i="3" l="1"/>
  <c r="C9" i="3" s="1"/>
  <c r="C7" i="5"/>
  <c r="D8" i="3" l="1"/>
  <c r="D9" i="3" s="1"/>
  <c r="D7" i="5"/>
  <c r="E8" i="3" l="1"/>
  <c r="E9" i="3" s="1"/>
  <c r="E7" i="5"/>
  <c r="F8" i="3" l="1"/>
  <c r="F9" i="3" s="1"/>
  <c r="F7" i="5"/>
  <c r="G8" i="3" l="1"/>
  <c r="G9" i="3" s="1"/>
  <c r="G7" i="5"/>
  <c r="H8" i="3" l="1"/>
  <c r="H9" i="3" s="1"/>
  <c r="H7" i="5"/>
  <c r="B10" i="3" l="1"/>
  <c r="B11" i="3" s="1"/>
  <c r="B8" i="5"/>
  <c r="C10" i="3" l="1"/>
  <c r="C11" i="3" s="1"/>
  <c r="C8" i="5"/>
  <c r="D10" i="3" l="1"/>
  <c r="D11" i="3" s="1"/>
  <c r="D8" i="5"/>
  <c r="E10" i="3" l="1"/>
  <c r="E11" i="3" s="1"/>
  <c r="E8" i="5"/>
  <c r="F10" i="3" l="1"/>
  <c r="F11" i="3" s="1"/>
  <c r="F8" i="5"/>
  <c r="G10" i="3" l="1"/>
  <c r="G11" i="3" s="1"/>
  <c r="G8" i="5"/>
  <c r="H10" i="3" l="1"/>
  <c r="H11" i="3" s="1"/>
  <c r="H8" i="5"/>
  <c r="B12" i="3" l="1"/>
  <c r="B13" i="3" s="1"/>
  <c r="B9" i="5"/>
  <c r="C12" i="3" l="1"/>
  <c r="C13" i="3" s="1"/>
  <c r="C9" i="5"/>
  <c r="D12" i="3" l="1"/>
  <c r="D13" i="3" s="1"/>
  <c r="D9" i="5"/>
  <c r="E12" i="3" l="1"/>
  <c r="E13" i="3" s="1"/>
  <c r="E9" i="5"/>
  <c r="F12" i="3" l="1"/>
  <c r="F13" i="3" s="1"/>
  <c r="F9" i="5"/>
  <c r="G12" i="3" l="1"/>
  <c r="G13" i="3" s="1"/>
  <c r="G9" i="5"/>
  <c r="H12" i="3" l="1"/>
  <c r="H13" i="3" s="1"/>
  <c r="H9" i="5"/>
  <c r="B14" i="3" l="1"/>
  <c r="B15" i="3" s="1"/>
  <c r="B10" i="5"/>
  <c r="C14" i="3" l="1"/>
  <c r="C15" i="3" s="1"/>
  <c r="C10" i="5"/>
  <c r="B14" i="5"/>
  <c r="B15" i="5" s="1"/>
  <c r="D14" i="3" l="1"/>
  <c r="D15" i="3" s="1"/>
  <c r="B12" i="5"/>
  <c r="B13" i="5" s="1"/>
  <c r="D10" i="5"/>
  <c r="C14" i="5"/>
  <c r="C15" i="5" s="1"/>
  <c r="E14" i="3" l="1"/>
  <c r="E15" i="3" s="1"/>
  <c r="E10" i="5"/>
  <c r="D14" i="5"/>
  <c r="D15" i="5" s="1"/>
  <c r="C12" i="5"/>
  <c r="C13" i="5" s="1"/>
  <c r="F14" i="3" l="1"/>
  <c r="F15" i="3" s="1"/>
  <c r="D12" i="5"/>
  <c r="D13" i="5" s="1"/>
  <c r="F10" i="5"/>
  <c r="E14" i="5"/>
  <c r="E15" i="5" s="1"/>
  <c r="G14" i="3" l="1"/>
  <c r="G15" i="3" s="1"/>
  <c r="G10" i="5"/>
  <c r="F14" i="5"/>
  <c r="F15" i="5" s="1"/>
  <c r="E12" i="5"/>
  <c r="E13" i="5" s="1"/>
  <c r="H14" i="3" l="1"/>
  <c r="H15" i="3" s="1"/>
  <c r="F12" i="5"/>
  <c r="F13" i="5" s="1"/>
  <c r="H10" i="5"/>
  <c r="G14" i="5"/>
  <c r="G15" i="5" s="1"/>
  <c r="B16" i="3" l="1"/>
  <c r="B17" i="3" s="1"/>
  <c r="H14" i="5"/>
  <c r="H15" i="5" s="1"/>
  <c r="G12" i="5"/>
  <c r="G13" i="5" s="1"/>
  <c r="C16" i="3" l="1"/>
  <c r="C17" i="3" s="1"/>
  <c r="B16" i="5" a="1"/>
  <c r="B16" i="5" s="1"/>
  <c r="B17" i="5" s="1"/>
  <c r="H12" i="5"/>
  <c r="H13" i="5" s="1"/>
  <c r="D16" i="3" l="1"/>
  <c r="D17" i="3" s="1"/>
  <c r="C16" i="5" a="1"/>
  <c r="C16" i="5" s="1"/>
  <c r="C17" i="5" s="1"/>
  <c r="E16" i="3" l="1"/>
  <c r="E17" i="3" s="1"/>
  <c r="D16" i="5" a="1"/>
  <c r="D16" i="5" s="1"/>
  <c r="D17" i="5" s="1"/>
  <c r="F16" i="3" l="1"/>
  <c r="F17" i="3" s="1"/>
  <c r="E16" i="5" a="1"/>
  <c r="E16" i="5" s="1"/>
  <c r="E17" i="5" s="1"/>
  <c r="F16" i="5" a="1"/>
  <c r="F16" i="5" s="1"/>
  <c r="G16" i="3" l="1"/>
  <c r="G17" i="3" s="1"/>
  <c r="F17" i="5"/>
  <c r="G16" i="5" a="1"/>
  <c r="G16" i="5" s="1"/>
  <c r="H16" i="3" l="1"/>
  <c r="H17" i="3" s="1"/>
  <c r="G17" i="5"/>
  <c r="H16" i="5" a="1"/>
  <c r="H16" i="5" s="1"/>
  <c r="H17" i="5" s="1"/>
</calcChain>
</file>

<file path=xl/sharedStrings.xml><?xml version="1.0" encoding="utf-8"?>
<sst xmlns="http://schemas.openxmlformats.org/spreadsheetml/2006/main" count="80" uniqueCount="75">
  <si>
    <t xml:space="preserve"> ASSIGNMENTS</t>
  </si>
  <si>
    <t>MONTH VIEW</t>
  </si>
  <si>
    <t>WEEK VIEW</t>
  </si>
  <si>
    <t>DESCRIPTION</t>
  </si>
  <si>
    <t>DUE DATE</t>
  </si>
  <si>
    <t>Assignment 8</t>
  </si>
  <si>
    <t>Assignment 9</t>
  </si>
  <si>
    <t>Assignment 10</t>
  </si>
  <si>
    <t>Assignment 11</t>
  </si>
  <si>
    <t>Assignment 12</t>
  </si>
  <si>
    <t>Select Month:</t>
  </si>
  <si>
    <t>Enter Year:</t>
  </si>
  <si>
    <t>ASSIGNMENTS</t>
  </si>
  <si>
    <t xml:space="preserve"> MONTH VIEW</t>
  </si>
  <si>
    <t>Select Week #:</t>
  </si>
  <si>
    <t xml:space="preserve"> WEEK VIEW</t>
  </si>
  <si>
    <t>IT: Alexander Abril</t>
  </si>
  <si>
    <t>LAC fellow: TBC</t>
  </si>
  <si>
    <t>Africa fellow: Tom Bicko</t>
  </si>
  <si>
    <t>Project director: Mariana</t>
  </si>
  <si>
    <t>Increase climate activists’ information and access to the support resources available to them</t>
  </si>
  <si>
    <t xml:space="preserve">Climate activists </t>
  </si>
  <si>
    <t>Devise concrete protection strategies for ILEDs in East Africa</t>
  </si>
  <si>
    <t>Rapid Response to Criminalization</t>
  </si>
  <si>
    <t>Fair reporting on criminalization of defende</t>
  </si>
  <si>
    <t>East Africa</t>
  </si>
  <si>
    <t xml:space="preserve">Inform the support and protection strategies being design and implemented by ALLIED members and other organizations working to support ILEDs with the perspectives and concerns of these defenders and facilitate contact between these two sets of actors. </t>
  </si>
  <si>
    <t xml:space="preserve">Increase ILEDs' access to rapid response </t>
  </si>
  <si>
    <t xml:space="preserve">Strengthen networks of defenders to increase ILEDs' collective strength, empowerment and resiliency </t>
  </si>
  <si>
    <t>Increase ILEDs' protection by increasing their information on and access to the protection and support resources and mechanisms available to them</t>
  </si>
  <si>
    <t>Supports Working Group</t>
  </si>
  <si>
    <t>Strengthen national, regional and international standards to increase protection for ILEDs</t>
  </si>
  <si>
    <t xml:space="preserve">Work to achieve the implementation of the Escazu Agreement a useful accountability mechanism in Latin America and strive for its replication in other regions </t>
  </si>
  <si>
    <t xml:space="preserve">Work with embassies and diplomatic missions to integrate protections for defenders into their political, economic, and security work </t>
  </si>
  <si>
    <t>Address (prevent and respond to) criminalization as a key threat faced by ILEDs across the world, including by empowering and increasing legal support for ILEDs</t>
  </si>
  <si>
    <r>
      <t>Share learnings and strategies:</t>
    </r>
    <r>
      <rPr>
        <sz val="8"/>
        <color theme="1"/>
        <rFont val="Bagatela Medium"/>
      </rPr>
      <t xml:space="preserve"> </t>
    </r>
    <r>
      <rPr>
        <b/>
        <sz val="8"/>
        <color theme="1"/>
        <rFont val="Bagatela Medium"/>
      </rPr>
      <t>Learning sessions</t>
    </r>
  </si>
  <si>
    <t>Law and Advocacy</t>
  </si>
  <si>
    <t xml:space="preserve">Leverage outputs to influence policies and strategies  </t>
  </si>
  <si>
    <t>Address climate activism</t>
  </si>
  <si>
    <t>Critical comparison civil society vs. government reporting: Crucial Gap Report</t>
  </si>
  <si>
    <t>Understand the scope of threats faced by EHRDs: Database on attacks to EHRDs</t>
  </si>
  <si>
    <t>Data Working Group</t>
  </si>
  <si>
    <t>Activities / Projects</t>
  </si>
  <si>
    <r>
      <t>9.</t>
    </r>
    <r>
      <rPr>
        <sz val="7"/>
        <color theme="1"/>
        <rFont val="Times New Roman"/>
        <family val="1"/>
      </rPr>
      <t xml:space="preserve">    </t>
    </r>
    <r>
      <rPr>
        <b/>
        <sz val="8"/>
        <color theme="1"/>
        <rFont val="Bagatela Medium"/>
      </rPr>
      <t>Bridge the gap</t>
    </r>
    <r>
      <rPr>
        <sz val="8"/>
        <color theme="1"/>
        <rFont val="Bagatela Medium"/>
      </rPr>
      <t xml:space="preserve"> between defenders at risk and support resources that can protect and defend them.</t>
    </r>
  </si>
  <si>
    <r>
      <t>3.</t>
    </r>
    <r>
      <rPr>
        <sz val="7"/>
        <color theme="1"/>
        <rFont val="Times New Roman"/>
        <family val="1"/>
      </rPr>
      <t xml:space="preserve">    </t>
    </r>
    <r>
      <rPr>
        <sz val="8"/>
        <color theme="1"/>
        <rFont val="Bagatela Medium"/>
      </rPr>
      <t xml:space="preserve">Engaging with ILEDs </t>
    </r>
    <r>
      <rPr>
        <sz val="8"/>
        <color rgb="FFFF0000"/>
        <rFont val="Bagatela Medium"/>
      </rPr>
      <t xml:space="preserve">and </t>
    </r>
    <r>
      <rPr>
        <b/>
        <sz val="8"/>
        <color rgb="FFFF0000"/>
        <rFont val="Bagatela Medium"/>
      </rPr>
      <t>opening spaces for their meaningful participation</t>
    </r>
    <r>
      <rPr>
        <sz val="8"/>
        <color rgb="FFFF0000"/>
        <rFont val="Bagatela Medium"/>
      </rPr>
      <t xml:space="preserve"> </t>
    </r>
    <r>
      <rPr>
        <sz val="8"/>
        <color theme="1"/>
        <rFont val="Bagatela Medium"/>
      </rPr>
      <t xml:space="preserve">to inform international, regional, and national strategies to support them with concerns and perspectives, including on their most pressing needs and the most effective ways of responding to them. </t>
    </r>
  </si>
  <si>
    <r>
      <t>8.</t>
    </r>
    <r>
      <rPr>
        <sz val="7"/>
        <color theme="1"/>
        <rFont val="Times New Roman"/>
        <family val="1"/>
      </rPr>
      <t xml:space="preserve">    </t>
    </r>
    <r>
      <rPr>
        <b/>
        <sz val="8"/>
        <color rgb="FFFF0000"/>
        <rFont val="Bagatela Medium"/>
      </rPr>
      <t>Engaging with and advocating before actors who do not traditionally engage in ILEDs-related matters</t>
    </r>
    <r>
      <rPr>
        <sz val="8"/>
        <color rgb="FFFF0000"/>
        <rFont val="Bagatela Medium"/>
      </rPr>
      <t xml:space="preserve">, or work with ILEDs, </t>
    </r>
    <r>
      <rPr>
        <sz val="8"/>
        <color theme="1"/>
        <rFont val="Bagatela Medium"/>
      </rPr>
      <t xml:space="preserve">to raise their awareness on who is an ILED, with a particular focus on indigenous defenders and climate activists, and the why and how to support them. </t>
    </r>
  </si>
  <si>
    <r>
      <t>6.</t>
    </r>
    <r>
      <rPr>
        <sz val="7"/>
        <color theme="1"/>
        <rFont val="Times New Roman"/>
        <family val="1"/>
      </rPr>
      <t xml:space="preserve">    </t>
    </r>
    <r>
      <rPr>
        <b/>
        <sz val="8"/>
        <color theme="1"/>
        <rFont val="Bagatela Medium"/>
      </rPr>
      <t>Increase the flow of information</t>
    </r>
    <r>
      <rPr>
        <sz val="8"/>
        <color theme="1"/>
        <rFont val="Bagatela Medium"/>
      </rPr>
      <t xml:space="preserve"> from the local to the global level, </t>
    </r>
    <r>
      <rPr>
        <sz val="8"/>
        <color rgb="FFFF0000"/>
        <rFont val="Bagatela Medium"/>
      </rPr>
      <t xml:space="preserve">to inform global strategies with grassroots knowledge and perspectives </t>
    </r>
    <r>
      <rPr>
        <sz val="8"/>
        <color theme="1"/>
        <rFont val="Bagatela Medium"/>
      </rPr>
      <t xml:space="preserve">and comprehensive data on the situation of ILEDs across the world. </t>
    </r>
  </si>
  <si>
    <r>
      <t>2.</t>
    </r>
    <r>
      <rPr>
        <sz val="7"/>
        <color theme="1"/>
        <rFont val="Times New Roman"/>
        <family val="1"/>
      </rPr>
      <t xml:space="preserve">    </t>
    </r>
    <r>
      <rPr>
        <sz val="8"/>
        <color rgb="FFFF0000"/>
        <rFont val="Bagatela Medium"/>
      </rPr>
      <t xml:space="preserve">Empowering ILEDs </t>
    </r>
    <r>
      <rPr>
        <sz val="8"/>
        <color theme="1"/>
        <rFont val="Bagatela Medium"/>
      </rPr>
      <t xml:space="preserve">and helping them conduct, </t>
    </r>
    <r>
      <rPr>
        <i/>
        <sz val="8"/>
        <color theme="1"/>
        <rFont val="Bagatela Medium"/>
      </rPr>
      <t>safely</t>
    </r>
    <r>
      <rPr>
        <sz val="8"/>
        <color theme="1"/>
        <rFont val="Bagatela Medium"/>
      </rPr>
      <t xml:space="preserve">, more effective advocacy, by </t>
    </r>
    <r>
      <rPr>
        <b/>
        <sz val="8"/>
        <color theme="1"/>
        <rFont val="Bagatela Medium"/>
      </rPr>
      <t>building and strengthening their capacities</t>
    </r>
    <r>
      <rPr>
        <sz val="8"/>
        <color theme="1"/>
        <rFont val="Bagatela Medium"/>
      </rPr>
      <t xml:space="preserve"> and their networks, as well as the capacities of those working to support them at international, regional, and national level. </t>
    </r>
  </si>
  <si>
    <r>
      <t>7.</t>
    </r>
    <r>
      <rPr>
        <sz val="7"/>
        <color theme="1"/>
        <rFont val="Times New Roman"/>
        <family val="1"/>
      </rPr>
      <t xml:space="preserve">    </t>
    </r>
    <r>
      <rPr>
        <sz val="8"/>
        <color theme="1"/>
        <rFont val="Bagatela Medium"/>
      </rPr>
      <t xml:space="preserve">Sharing expertise, experience, and learning to </t>
    </r>
    <r>
      <rPr>
        <b/>
        <sz val="8"/>
        <color theme="1"/>
        <rFont val="Bagatela Medium"/>
      </rPr>
      <t>build, coordinate and catalyze individual and collective support and protection strategies</t>
    </r>
    <r>
      <rPr>
        <sz val="8"/>
        <color theme="1"/>
        <rFont val="Bagatela Medium"/>
      </rPr>
      <t xml:space="preserve"> for ILEDs and increase the adoption of proven protection strategies, with a view to </t>
    </r>
    <r>
      <rPr>
        <sz val="8"/>
        <color rgb="FFFF0000"/>
        <rFont val="Bagatela Medium"/>
      </rPr>
      <t>increasing the outreach and impact</t>
    </r>
    <r>
      <rPr>
        <sz val="8"/>
        <color theme="1"/>
        <rFont val="Bagatela Medium"/>
      </rPr>
      <t xml:space="preserve"> of those working to support ILEDs. </t>
    </r>
  </si>
  <si>
    <r>
      <t>5.</t>
    </r>
    <r>
      <rPr>
        <sz val="7"/>
        <color theme="1"/>
        <rFont val="Times New Roman"/>
        <family val="1"/>
      </rPr>
      <t xml:space="preserve">    </t>
    </r>
    <r>
      <rPr>
        <sz val="8"/>
        <color theme="1"/>
        <rFont val="Bagatela Medium"/>
      </rPr>
      <t xml:space="preserve">Understanding the scope of threats and attacks on defenders by </t>
    </r>
    <r>
      <rPr>
        <b/>
        <sz val="8"/>
        <color theme="1"/>
        <rFont val="Bagatela Medium"/>
      </rPr>
      <t>aggregating and analyzing data</t>
    </r>
    <r>
      <rPr>
        <sz val="8"/>
        <color theme="1"/>
        <rFont val="Bagatela Medium"/>
      </rPr>
      <t xml:space="preserve"> from diverse sources around the world to inform advocacy and protection strategies. </t>
    </r>
  </si>
  <si>
    <r>
      <t>4.</t>
    </r>
    <r>
      <rPr>
        <sz val="7"/>
        <color theme="1"/>
        <rFont val="Times New Roman"/>
        <family val="1"/>
      </rPr>
      <t xml:space="preserve">    </t>
    </r>
    <r>
      <rPr>
        <sz val="8"/>
        <color theme="1"/>
        <rFont val="Bagatela Medium"/>
      </rPr>
      <t xml:space="preserve">Facilitating </t>
    </r>
    <r>
      <rPr>
        <b/>
        <sz val="8"/>
        <color theme="1"/>
        <rFont val="Bagatela Medium"/>
      </rPr>
      <t>targeted, coordinated advocacy</t>
    </r>
    <r>
      <rPr>
        <sz val="8"/>
        <color theme="1"/>
        <rFont val="Bagatela Medium"/>
      </rPr>
      <t xml:space="preserve"> with state and non-state actors to strengthen protection frameworks and tackle root causes of threats and attacks.</t>
    </r>
  </si>
  <si>
    <r>
      <t>1.</t>
    </r>
    <r>
      <rPr>
        <sz val="7"/>
        <color theme="1"/>
        <rFont val="Times New Roman"/>
        <family val="1"/>
      </rPr>
      <t xml:space="preserve">    </t>
    </r>
    <r>
      <rPr>
        <sz val="8"/>
        <color theme="1"/>
        <rFont val="Bagatela Medium"/>
      </rPr>
      <t xml:space="preserve">Increasing the </t>
    </r>
    <r>
      <rPr>
        <b/>
        <sz val="8"/>
        <color theme="1"/>
        <rFont val="Bagatela Medium"/>
      </rPr>
      <t>information and resources available to ILEDs</t>
    </r>
    <r>
      <rPr>
        <sz val="8"/>
        <color theme="1"/>
        <rFont val="Bagatela Medium"/>
      </rPr>
      <t xml:space="preserve"> through civil society organizations, diplomatic offices, and intergovernmental protection mechanisms, including emergency and non-emergency support.</t>
    </r>
  </si>
  <si>
    <t>Lines of action</t>
  </si>
  <si>
    <r>
      <t>4.</t>
    </r>
    <r>
      <rPr>
        <sz val="7"/>
        <color theme="1"/>
        <rFont val="Times New Roman"/>
        <family val="1"/>
      </rPr>
      <t xml:space="preserve">      </t>
    </r>
    <r>
      <rPr>
        <sz val="8"/>
        <color rgb="FF000000"/>
        <rFont val="Bagatela Medium"/>
      </rPr>
      <t>Develop solidarity systems to consolidate coordinated support mechanisms by breaking silos and leveraging synergies between different actors, including those already working to support ILEDs (to minimize duplications and cost and increase impact) and those who are not yet working to support ILEDs (to increase solidarity).</t>
    </r>
  </si>
  <si>
    <r>
      <t>3.</t>
    </r>
    <r>
      <rPr>
        <sz val="7"/>
        <color theme="1"/>
        <rFont val="Times New Roman"/>
        <family val="1"/>
      </rPr>
      <t>    Produces data and based on it l</t>
    </r>
    <r>
      <rPr>
        <sz val="8"/>
        <color rgb="FF000000"/>
        <rFont val="Bagatela Medium"/>
      </rPr>
      <t xml:space="preserve">everage, coordinate and channelize </t>
    </r>
    <r>
      <rPr>
        <sz val="8"/>
        <color rgb="FFFF0000"/>
        <rFont val="Bagatela Medium"/>
      </rPr>
      <t>evidence-based</t>
    </r>
    <r>
      <rPr>
        <sz val="8"/>
        <color rgb="FF000000"/>
        <rFont val="Bagatela Medium"/>
      </rPr>
      <t xml:space="preserve"> </t>
    </r>
    <r>
      <rPr>
        <sz val="8"/>
        <color rgb="FFFF0000"/>
        <rFont val="Bagatela Medium"/>
      </rPr>
      <t xml:space="preserve">and grassroots-led </t>
    </r>
    <r>
      <rPr>
        <sz val="8"/>
        <color rgb="FF000000"/>
        <rFont val="Bagatela Medium"/>
      </rPr>
      <t>global action to address (prevent and respond to) threats faced by ILEDs.</t>
    </r>
  </si>
  <si>
    <r>
      <t>2.</t>
    </r>
    <r>
      <rPr>
        <sz val="7"/>
        <color theme="1"/>
        <rFont val="Times New Roman"/>
        <family val="1"/>
      </rPr>
      <t xml:space="preserve">      </t>
    </r>
    <r>
      <rPr>
        <sz val="8"/>
        <color rgb="FF000000"/>
        <rFont val="Bagatela Medium"/>
      </rPr>
      <t xml:space="preserve">Promote the recognition of ILEDs’ rights internationally, regionally, and nationally, especially in our priority countries. </t>
    </r>
  </si>
  <si>
    <r>
      <t>1.</t>
    </r>
    <r>
      <rPr>
        <sz val="7"/>
        <color rgb="FFFF0000"/>
        <rFont val="Times New Roman"/>
        <family val="1"/>
      </rPr>
      <t xml:space="preserve">      </t>
    </r>
    <r>
      <rPr>
        <sz val="8"/>
        <color rgb="FFFF0000"/>
        <rFont val="Bagatela Medium"/>
      </rPr>
      <t>Address historic and existing patterns of discrimination, marginalization and exclusion that increase the vulnerabilities faced by ILEDs, which increase the risks faced by them.</t>
    </r>
  </si>
  <si>
    <t>Specific objectives</t>
  </si>
  <si>
    <r>
      <t xml:space="preserve">Address and prevent threats (including killings and other attacks) against Indigenous, Land and Environmental Defenders (ILEDs) by </t>
    </r>
    <r>
      <rPr>
        <b/>
        <sz val="8"/>
        <color rgb="FFFF0000"/>
        <rFont val="Bagatela Medium"/>
      </rPr>
      <t>empowering these defenders</t>
    </r>
    <r>
      <rPr>
        <b/>
        <sz val="8"/>
        <color theme="1"/>
        <rFont val="Bagatela Medium"/>
      </rPr>
      <t xml:space="preserve">, targeting root causes, fostering multistakeholder action and driving systemic change strategies to create a safe and enabling environment for ILEDs. </t>
    </r>
  </si>
  <si>
    <t>Overarching objective</t>
  </si>
  <si>
    <t>MM: Define website contents</t>
  </si>
  <si>
    <t>MM: Define newsletters contents</t>
  </si>
  <si>
    <t>LA: Design website and newsletters</t>
  </si>
  <si>
    <t>LA: ER comms strategy</t>
  </si>
  <si>
    <t>AA: Develop website</t>
  </si>
  <si>
    <t>Week 5</t>
  </si>
  <si>
    <t>Diseño de newsletters</t>
  </si>
  <si>
    <t>Dissemination website + papers</t>
  </si>
  <si>
    <t>Data WG: 2 reports</t>
  </si>
  <si>
    <t xml:space="preserve">Wordpress: ALLIED / con Alexander </t>
  </si>
  <si>
    <t>Comms environment-rights: Twitter</t>
  </si>
  <si>
    <t xml:space="preserve">Launch event: comms </t>
  </si>
  <si>
    <t xml:space="preserve">Dissemination Phonebook en Col + Mx </t>
  </si>
  <si>
    <t>French support: Louis Mason</t>
  </si>
  <si>
    <t>Communications and design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</si>
</sst>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mmmm"/>
    <numFmt numFmtId="165" formatCode="dddd"/>
  </numFmts>
  <fonts count="26">
    <font>
      <sz val="11"/>
      <color theme="1" tint="0.14993743705557422"/>
      <name val="Arial"/>
      <family val="2"/>
      <scheme val="minor"/>
    </font>
    <font>
      <sz val="12"/>
      <color theme="1"/>
      <name val="Arial"/>
      <family val="2"/>
      <scheme val="minor"/>
    </font>
    <font>
      <b/>
      <sz val="11"/>
      <color theme="3"/>
      <name val="Arial"/>
      <family val="2"/>
      <scheme val="minor"/>
    </font>
    <font>
      <sz val="11"/>
      <color theme="0"/>
      <name val="Arial"/>
      <family val="2"/>
      <scheme val="minor"/>
    </font>
    <font>
      <b/>
      <sz val="20"/>
      <color theme="0"/>
      <name val="Arial"/>
      <family val="2"/>
      <scheme val="major"/>
    </font>
    <font>
      <sz val="14"/>
      <color theme="0"/>
      <name val="Arial"/>
      <family val="2"/>
      <scheme val="minor"/>
    </font>
    <font>
      <sz val="14"/>
      <color theme="0"/>
      <name val="Arial"/>
      <family val="2"/>
      <scheme val="major"/>
    </font>
    <font>
      <sz val="11"/>
      <color theme="1" tint="0.14993743705557422"/>
      <name val="Arial"/>
      <family val="2"/>
      <scheme val="minor"/>
    </font>
    <font>
      <b/>
      <sz val="20"/>
      <color theme="0"/>
      <name val="Arial"/>
      <family val="2"/>
      <scheme val="minor"/>
    </font>
    <font>
      <sz val="11"/>
      <color theme="1" tint="0.14996795556505021"/>
      <name val="Arial"/>
      <family val="1"/>
      <scheme val="minor"/>
    </font>
    <font>
      <sz val="22"/>
      <color theme="4" tint="-0.24994659260841701"/>
      <name val="Arial"/>
      <family val="2"/>
      <scheme val="major"/>
    </font>
    <font>
      <sz val="22"/>
      <color theme="1" tint="0.499984740745262"/>
      <name val="Arial"/>
      <family val="2"/>
      <scheme val="major"/>
    </font>
    <font>
      <sz val="11"/>
      <color theme="1" tint="0.34998626667073579"/>
      <name val="Arial"/>
      <family val="1"/>
      <scheme val="minor"/>
    </font>
    <font>
      <b/>
      <sz val="20"/>
      <color theme="1"/>
      <name val="Arial"/>
      <family val="2"/>
      <scheme val="major"/>
    </font>
    <font>
      <b/>
      <sz val="8"/>
      <color theme="1"/>
      <name val="Bagatela Medium Regular"/>
    </font>
    <font>
      <sz val="8"/>
      <color theme="1"/>
      <name val="Bagatela Medium"/>
    </font>
    <font>
      <sz val="8"/>
      <color theme="7" tint="-0.249977111117893"/>
      <name val="Bernina Sans"/>
    </font>
    <font>
      <b/>
      <sz val="8"/>
      <color theme="1"/>
      <name val="Bagatela Medium"/>
    </font>
    <font>
      <b/>
      <sz val="8"/>
      <color theme="7" tint="-0.249977111117893"/>
      <name val="Bernina Sans"/>
    </font>
    <font>
      <sz val="7"/>
      <color theme="1"/>
      <name val="Times New Roman"/>
      <family val="1"/>
    </font>
    <font>
      <sz val="8"/>
      <color rgb="FFFF0000"/>
      <name val="Bagatela Medium"/>
    </font>
    <font>
      <b/>
      <sz val="8"/>
      <color rgb="FFFF0000"/>
      <name val="Bagatela Medium"/>
    </font>
    <font>
      <i/>
      <sz val="8"/>
      <color theme="1"/>
      <name val="Bagatela Medium"/>
    </font>
    <font>
      <sz val="8"/>
      <color rgb="FF000000"/>
      <name val="Bagatela Medium"/>
    </font>
    <font>
      <sz val="7"/>
      <color rgb="FFFF0000"/>
      <name val="Times New Roman"/>
      <family val="1"/>
    </font>
    <font>
      <b/>
      <sz val="11"/>
      <color theme="1" tint="0.14993743705557422"/>
      <name val="Arial"/>
      <family val="2"/>
      <scheme val="minor"/>
    </font>
  </fonts>
  <fills count="18">
    <fill>
      <patternFill patternType="none"/>
    </fill>
    <fill>
      <patternFill patternType="gray125"/>
    </fill>
    <fill>
      <patternFill patternType="solid">
        <fgColor theme="0" tint="-4.9989318521683403E-2"/>
        <bgColor indexed="64"/>
      </patternFill>
    </fill>
    <fill>
      <patternFill patternType="solid">
        <fgColor theme="5"/>
        <bgColor indexed="64"/>
      </patternFill>
    </fill>
    <fill>
      <patternFill patternType="solid">
        <fgColor theme="5"/>
        <bgColor theme="4"/>
      </patternFill>
    </fill>
    <fill>
      <patternFill patternType="solid">
        <fgColor theme="9"/>
        <bgColor indexed="64"/>
      </patternFill>
    </fill>
    <fill>
      <patternFill patternType="solid">
        <fgColor theme="8" tint="-0.24994659260841701"/>
        <bgColor indexed="64"/>
      </patternFill>
    </fill>
    <fill>
      <patternFill patternType="solid">
        <fgColor theme="0" tint="-0.14996795556505021"/>
        <bgColor indexed="64"/>
      </patternFill>
    </fill>
    <fill>
      <patternFill patternType="solid">
        <fgColor theme="9" tint="-0.24994659260841701"/>
        <bgColor indexed="64"/>
      </patternFill>
    </fill>
    <fill>
      <patternFill patternType="solid">
        <fgColor theme="8" tint="-0.499984740745262"/>
        <bgColor indexed="64"/>
      </patternFill>
    </fill>
    <fill>
      <patternFill patternType="solid">
        <fgColor rgb="FF00B050"/>
        <bgColor indexed="64"/>
      </patternFill>
    </fill>
    <fill>
      <patternFill patternType="solid">
        <fgColor rgb="FFF2F2F2"/>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s>
  <borders count="9">
    <border>
      <left/>
      <right/>
      <top/>
      <bottom/>
      <diagonal/>
    </border>
    <border>
      <left style="thick">
        <color theme="0"/>
      </left>
      <right style="thick">
        <color theme="0"/>
      </right>
      <top style="thick">
        <color theme="0"/>
      </top>
      <bottom style="thick">
        <color theme="0"/>
      </bottom>
      <diagonal/>
    </border>
    <border>
      <left/>
      <right style="thin">
        <color theme="0"/>
      </right>
      <top style="thick">
        <color theme="0"/>
      </top>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diagonal/>
    </border>
    <border>
      <left style="thin">
        <color theme="0" tint="-0.14996795556505021"/>
      </left>
      <right style="thin">
        <color theme="0" tint="-0.14996795556505021"/>
      </right>
      <top/>
      <bottom style="thin">
        <color theme="0" tint="-0.14996795556505021"/>
      </bottom>
      <diagonal/>
    </border>
    <border>
      <left/>
      <right style="thick">
        <color theme="0"/>
      </right>
      <top/>
      <bottom style="thick">
        <color theme="0"/>
      </bottom>
      <diagonal/>
    </border>
    <border>
      <left style="thick">
        <color theme="0"/>
      </left>
      <right/>
      <top/>
      <bottom style="thick">
        <color theme="0"/>
      </bottom>
      <diagonal/>
    </border>
    <border>
      <left/>
      <right/>
      <top style="thick">
        <color theme="0"/>
      </top>
      <bottom style="thick">
        <color theme="0"/>
      </bottom>
      <diagonal/>
    </border>
  </borders>
  <cellStyleXfs count="20">
    <xf numFmtId="0" fontId="0" fillId="0" borderId="0"/>
    <xf numFmtId="0" fontId="2" fillId="7" borderId="0" applyNumberFormat="0" applyBorder="0" applyAlignment="0" applyProtection="0"/>
    <xf numFmtId="0" fontId="4" fillId="3" borderId="8" applyNumberFormat="0" applyAlignment="0" applyProtection="0"/>
    <xf numFmtId="0" fontId="4" fillId="5" borderId="8" applyNumberFormat="0" applyAlignment="0" applyProtection="0"/>
    <xf numFmtId="0" fontId="8" fillId="6" borderId="8" applyNumberFormat="0" applyAlignment="0" applyProtection="0"/>
    <xf numFmtId="0" fontId="13" fillId="0" borderId="0" applyNumberFormat="0" applyFill="0" applyBorder="0" applyAlignment="0" applyProtection="0"/>
    <xf numFmtId="0" fontId="6" fillId="4" borderId="6" applyNumberFormat="0" applyAlignment="0">
      <alignment horizontal="left" vertical="center"/>
    </xf>
    <xf numFmtId="0" fontId="5" fillId="8" borderId="6" applyNumberFormat="0" applyAlignment="0">
      <alignment horizontal="center" vertical="center"/>
    </xf>
    <xf numFmtId="0" fontId="5" fillId="9" borderId="7" applyNumberFormat="0" applyAlignment="0">
      <alignment horizontal="center" vertical="center"/>
    </xf>
    <xf numFmtId="14" fontId="7" fillId="0" borderId="0">
      <alignment horizontal="right" vertical="center" indent="2"/>
    </xf>
    <xf numFmtId="0" fontId="7" fillId="0" borderId="0">
      <alignment horizontal="left" vertical="center" wrapText="1" indent="1"/>
    </xf>
    <xf numFmtId="0" fontId="10" fillId="0" borderId="3">
      <alignment vertical="center"/>
    </xf>
    <xf numFmtId="0" fontId="9" fillId="0" borderId="4">
      <alignment horizontal="center" vertical="center"/>
    </xf>
    <xf numFmtId="0" fontId="9" fillId="2" borderId="4">
      <alignment horizontal="center" vertical="center"/>
    </xf>
    <xf numFmtId="0" fontId="10" fillId="2" borderId="3">
      <alignment vertical="center"/>
    </xf>
    <xf numFmtId="0" fontId="6" fillId="8" borderId="2">
      <alignment horizontal="left" vertical="center" indent="1"/>
    </xf>
    <xf numFmtId="0" fontId="6" fillId="9" borderId="2">
      <alignment horizontal="left" vertical="center" indent="1"/>
    </xf>
    <xf numFmtId="0" fontId="11" fillId="2" borderId="4">
      <alignment vertical="center"/>
    </xf>
    <xf numFmtId="0" fontId="12" fillId="2" borderId="5">
      <alignment horizontal="center" vertical="center"/>
    </xf>
    <xf numFmtId="0" fontId="1" fillId="0" borderId="0"/>
  </cellStyleXfs>
  <cellXfs count="61">
    <xf numFmtId="0" fontId="0" fillId="0" borderId="0" xfId="0"/>
    <xf numFmtId="0" fontId="0" fillId="0" borderId="0" xfId="0" applyFill="1"/>
    <xf numFmtId="14" fontId="0" fillId="0" borderId="0" xfId="0" applyNumberFormat="1" applyAlignment="1">
      <alignment horizontal="right" vertical="center" indent="2"/>
    </xf>
    <xf numFmtId="0" fontId="5" fillId="8" borderId="6" xfId="7" applyAlignment="1">
      <alignment horizontal="center" vertical="center"/>
    </xf>
    <xf numFmtId="0" fontId="5" fillId="9" borderId="7" xfId="8" applyAlignment="1">
      <alignment horizontal="center" vertical="center"/>
    </xf>
    <xf numFmtId="0" fontId="6" fillId="4" borderId="6" xfId="6" applyAlignment="1">
      <alignment horizontal="center" vertical="center"/>
    </xf>
    <xf numFmtId="0" fontId="4" fillId="3" borderId="8" xfId="2" applyAlignment="1">
      <alignment horizontal="left" vertical="center"/>
    </xf>
    <xf numFmtId="14" fontId="4" fillId="3" borderId="8" xfId="2" applyNumberFormat="1" applyAlignment="1">
      <alignment vertical="center"/>
    </xf>
    <xf numFmtId="14" fontId="7" fillId="0" borderId="0" xfId="9">
      <alignment horizontal="right" vertical="center" indent="2"/>
    </xf>
    <xf numFmtId="0" fontId="7" fillId="0" borderId="0" xfId="10">
      <alignment horizontal="left" vertical="center" wrapText="1" indent="1"/>
    </xf>
    <xf numFmtId="0" fontId="10" fillId="0" borderId="3" xfId="11">
      <alignment vertical="center"/>
    </xf>
    <xf numFmtId="0" fontId="9" fillId="0" borderId="4" xfId="12">
      <alignment horizontal="center" vertical="center"/>
    </xf>
    <xf numFmtId="0" fontId="9" fillId="2" borderId="4" xfId="13">
      <alignment horizontal="center" vertical="center"/>
    </xf>
    <xf numFmtId="0" fontId="10" fillId="2" borderId="3" xfId="14">
      <alignment vertical="center"/>
    </xf>
    <xf numFmtId="0" fontId="2" fillId="7" borderId="1" xfId="1" applyBorder="1" applyAlignment="1">
      <alignment horizontal="left" vertical="center" indent="1"/>
    </xf>
    <xf numFmtId="164" fontId="0" fillId="0" borderId="0" xfId="0" applyNumberFormat="1"/>
    <xf numFmtId="164" fontId="2" fillId="7" borderId="1" xfId="1" applyNumberFormat="1" applyBorder="1" applyAlignment="1">
      <alignment horizontal="left" vertical="center" indent="1"/>
    </xf>
    <xf numFmtId="165" fontId="0" fillId="0" borderId="0" xfId="0" applyNumberFormat="1"/>
    <xf numFmtId="165" fontId="6" fillId="8" borderId="2" xfId="15" applyNumberFormat="1">
      <alignment horizontal="left" vertical="center" indent="1"/>
    </xf>
    <xf numFmtId="0" fontId="1" fillId="0" borderId="0" xfId="19" applyAlignment="1">
      <alignment horizontal="center" vertical="center"/>
    </xf>
    <xf numFmtId="0" fontId="14" fillId="0" borderId="0" xfId="19" applyFont="1" applyAlignment="1">
      <alignment horizontal="center" vertical="center" wrapText="1"/>
    </xf>
    <xf numFmtId="0" fontId="1" fillId="10" borderId="0" xfId="19" applyFill="1" applyAlignment="1">
      <alignment horizontal="center" vertical="center"/>
    </xf>
    <xf numFmtId="0" fontId="15" fillId="0" borderId="0" xfId="19" applyFont="1" applyAlignment="1">
      <alignment horizontal="center" vertical="center" wrapText="1"/>
    </xf>
    <xf numFmtId="0" fontId="16" fillId="0" borderId="0" xfId="19" applyFont="1" applyAlignment="1">
      <alignment horizontal="center" vertical="center" wrapText="1"/>
    </xf>
    <xf numFmtId="0" fontId="15" fillId="10" borderId="0" xfId="19" applyFont="1" applyFill="1" applyAlignment="1">
      <alignment horizontal="center" vertical="center" wrapText="1"/>
    </xf>
    <xf numFmtId="0" fontId="17" fillId="0" borderId="0" xfId="19" applyFont="1" applyAlignment="1">
      <alignment horizontal="center" vertical="center" wrapText="1"/>
    </xf>
    <xf numFmtId="0" fontId="17" fillId="10" borderId="0" xfId="19" applyFont="1" applyFill="1" applyAlignment="1">
      <alignment horizontal="center" vertical="center" wrapText="1"/>
    </xf>
    <xf numFmtId="0" fontId="14" fillId="0" borderId="0" xfId="19" applyFont="1" applyAlignment="1">
      <alignment vertical="center" wrapText="1"/>
    </xf>
    <xf numFmtId="0" fontId="18" fillId="0" borderId="0" xfId="19" applyFont="1" applyAlignment="1">
      <alignment horizontal="center" vertical="center" wrapText="1"/>
    </xf>
    <xf numFmtId="0" fontId="1" fillId="0" borderId="0" xfId="19" applyAlignment="1">
      <alignment horizontal="center" vertical="center" wrapText="1"/>
    </xf>
    <xf numFmtId="0" fontId="6" fillId="4" borderId="6" xfId="6" applyAlignment="1">
      <alignment horizontal="center" vertical="center" wrapText="1"/>
    </xf>
    <xf numFmtId="0" fontId="5" fillId="8" borderId="6" xfId="7" applyAlignment="1">
      <alignment horizontal="center" vertical="center" wrapText="1"/>
    </xf>
    <xf numFmtId="0" fontId="0" fillId="0" borderId="0" xfId="0" applyAlignment="1">
      <alignment wrapText="1"/>
    </xf>
    <xf numFmtId="164" fontId="2" fillId="7" borderId="1" xfId="1" applyNumberFormat="1" applyBorder="1" applyAlignment="1">
      <alignment horizontal="left" vertical="center" wrapText="1"/>
    </xf>
    <xf numFmtId="0" fontId="2" fillId="7" borderId="1" xfId="1" applyBorder="1" applyAlignment="1">
      <alignment horizontal="left" vertical="center" wrapText="1"/>
    </xf>
    <xf numFmtId="0" fontId="3" fillId="0" borderId="0" xfId="0" applyFont="1" applyAlignment="1" applyProtection="1">
      <alignment wrapText="1"/>
    </xf>
    <xf numFmtId="0" fontId="10" fillId="2" borderId="3" xfId="14" applyAlignment="1">
      <alignment vertical="center" wrapText="1"/>
    </xf>
    <xf numFmtId="165" fontId="6" fillId="9" borderId="2" xfId="16" applyNumberFormat="1" applyAlignment="1">
      <alignment horizontal="left" vertical="center" wrapText="1"/>
    </xf>
    <xf numFmtId="0" fontId="11" fillId="2" borderId="4" xfId="17" applyAlignment="1">
      <alignment vertical="center" wrapText="1"/>
    </xf>
    <xf numFmtId="0" fontId="12" fillId="2" borderId="5" xfId="18" applyAlignment="1">
      <alignment horizontal="center" vertical="center" wrapText="1"/>
    </xf>
    <xf numFmtId="0" fontId="10" fillId="0" borderId="3" xfId="11" applyAlignment="1">
      <alignment vertical="center" wrapText="1"/>
    </xf>
    <xf numFmtId="0" fontId="9" fillId="0" borderId="4" xfId="12" applyAlignment="1">
      <alignment horizontal="center" vertical="center" wrapText="1"/>
    </xf>
    <xf numFmtId="0" fontId="0" fillId="12" borderId="0" xfId="0" applyFill="1"/>
    <xf numFmtId="0" fontId="0" fillId="13" borderId="0" xfId="0" applyFill="1"/>
    <xf numFmtId="0" fontId="0" fillId="14" borderId="0" xfId="0" applyFill="1"/>
    <xf numFmtId="0" fontId="0" fillId="15" borderId="0" xfId="0" applyFill="1"/>
    <xf numFmtId="0" fontId="0" fillId="16" borderId="0" xfId="0" applyFill="1"/>
    <xf numFmtId="0" fontId="25" fillId="17" borderId="0" xfId="0" applyFont="1" applyFill="1"/>
    <xf numFmtId="0" fontId="18" fillId="0" borderId="0" xfId="19" applyFont="1" applyAlignment="1">
      <alignment horizontal="center" vertical="center" wrapText="1"/>
    </xf>
    <xf numFmtId="0" fontId="15" fillId="0" borderId="0" xfId="19" applyFont="1" applyAlignment="1">
      <alignment horizontal="center" vertical="center" wrapText="1"/>
    </xf>
    <xf numFmtId="0" fontId="17" fillId="0" borderId="0" xfId="19" applyFont="1" applyAlignment="1">
      <alignment horizontal="center" vertical="center" wrapText="1"/>
    </xf>
    <xf numFmtId="0" fontId="20" fillId="11" borderId="0" xfId="19" applyFont="1" applyFill="1" applyAlignment="1">
      <alignment horizontal="center" vertical="center" wrapText="1"/>
    </xf>
    <xf numFmtId="0" fontId="15" fillId="11" borderId="0" xfId="19" applyFont="1" applyFill="1" applyAlignment="1">
      <alignment horizontal="center" vertical="center" wrapText="1"/>
    </xf>
    <xf numFmtId="0" fontId="25" fillId="17" borderId="0" xfId="0" applyFont="1" applyFill="1" applyAlignment="1">
      <alignment horizontal="left"/>
    </xf>
    <xf numFmtId="0" fontId="25" fillId="16" borderId="0" xfId="0" applyFont="1" applyFill="1" applyAlignment="1">
      <alignment horizontal="left"/>
    </xf>
    <xf numFmtId="0" fontId="25" fillId="15" borderId="0" xfId="0" applyFont="1" applyFill="1" applyAlignment="1">
      <alignment horizontal="left"/>
    </xf>
    <xf numFmtId="0" fontId="25" fillId="14" borderId="0" xfId="0" applyFont="1" applyFill="1" applyAlignment="1">
      <alignment horizontal="left"/>
    </xf>
    <xf numFmtId="0" fontId="25" fillId="13" borderId="0" xfId="0" applyFont="1" applyFill="1" applyAlignment="1">
      <alignment horizontal="left"/>
    </xf>
    <xf numFmtId="0" fontId="25" fillId="12" borderId="0" xfId="0" applyFont="1" applyFill="1" applyAlignment="1">
      <alignment horizontal="left"/>
    </xf>
    <xf numFmtId="0" fontId="4" fillId="5" borderId="8" xfId="3" applyAlignment="1">
      <alignment horizontal="left" vertical="center"/>
    </xf>
    <xf numFmtId="0" fontId="8" fillId="6" borderId="8" xfId="4" applyAlignment="1">
      <alignment horizontal="left" vertical="center" wrapText="1"/>
    </xf>
  </cellXfs>
  <cellStyles count="20">
    <cellStyle name="Assignment Color" xfId="6" xr:uid="{00000000-0005-0000-0000-000000000000}"/>
    <cellStyle name="Assignment Description" xfId="10" xr:uid="{00000000-0005-0000-0000-000001000000}"/>
    <cellStyle name="Daily note" xfId="12" xr:uid="{00000000-0005-0000-0000-000002000000}"/>
    <cellStyle name="Date" xfId="9" xr:uid="{00000000-0005-0000-0000-000003000000}"/>
    <cellStyle name="Day" xfId="11" xr:uid="{00000000-0005-0000-0000-000004000000}"/>
    <cellStyle name="Day Note Shaded" xfId="13" xr:uid="{00000000-0005-0000-0000-000005000000}"/>
    <cellStyle name="Day Shaded" xfId="14" xr:uid="{00000000-0005-0000-0000-000006000000}"/>
    <cellStyle name="Heading 1" xfId="2" builtinId="16" customBuiltin="1"/>
    <cellStyle name="Heading 2" xfId="3" builtinId="17" customBuiltin="1"/>
    <cellStyle name="Heading 3" xfId="4" builtinId="18" customBuiltin="1"/>
    <cellStyle name="Heading 4" xfId="1" builtinId="19" customBuiltin="1"/>
    <cellStyle name="Month View" xfId="7" xr:uid="{00000000-0005-0000-0000-000007000000}"/>
    <cellStyle name="Month View Weekday" xfId="15" xr:uid="{00000000-0005-0000-0000-000008000000}"/>
    <cellStyle name="Normal" xfId="0" builtinId="0" customBuiltin="1"/>
    <cellStyle name="Normal 2" xfId="19" xr:uid="{29D898C9-D4F4-5A47-A69F-C19ABE8CD85D}"/>
    <cellStyle name="Title" xfId="5" builtinId="15" customBuiltin="1"/>
    <cellStyle name="Week View" xfId="8" xr:uid="{00000000-0005-0000-0000-00000F000000}"/>
    <cellStyle name="Week View day note shaded" xfId="18" xr:uid="{00000000-0005-0000-0000-000010000000}"/>
    <cellStyle name="Week View Day shade" xfId="17" xr:uid="{00000000-0005-0000-0000-000011000000}"/>
    <cellStyle name="Week View weekday" xfId="16" xr:uid="{00000000-0005-0000-0000-000012000000}"/>
  </cellStyles>
  <dxfs count="3">
    <dxf>
      <font>
        <b val="0"/>
        <i val="0"/>
        <color theme="1" tint="0.14996795556505021"/>
      </font>
      <fill>
        <patternFill patternType="none">
          <fgColor auto="1"/>
          <bgColor auto="1"/>
        </patternFill>
      </fill>
    </dxf>
    <dxf>
      <font>
        <b val="0"/>
        <i val="0"/>
        <color theme="0"/>
      </font>
      <fill>
        <patternFill patternType="solid">
          <fgColor theme="4"/>
          <bgColor theme="5"/>
        </patternFill>
      </fill>
      <border>
        <left/>
        <right/>
        <top style="thick">
          <color theme="0"/>
        </top>
        <bottom/>
        <vertical style="thick">
          <color theme="0"/>
        </vertical>
        <horizontal/>
      </border>
    </dxf>
    <dxf>
      <font>
        <b val="0"/>
        <i val="0"/>
        <color theme="1" tint="0.14996795556505021"/>
      </font>
      <fill>
        <patternFill>
          <bgColor theme="0" tint="-4.9989318521683403E-2"/>
        </patternFill>
      </fill>
      <border diagonalUp="0" diagonalDown="0">
        <left/>
        <right/>
        <top style="thin">
          <color theme="0" tint="-0.14996795556505021"/>
        </top>
        <bottom style="thin">
          <color theme="0" tint="-0.14996795556505021"/>
        </bottom>
        <vertical style="thin">
          <color theme="0" tint="-0.14996795556505021"/>
        </vertical>
        <horizontal style="thin">
          <color theme="0" tint="-0.14996795556505021"/>
        </horizontal>
      </border>
    </dxf>
  </dxfs>
  <tableStyles count="1" defaultTableStyle="TableStyleMedium2" defaultPivotStyle="PivotStyleLight16">
    <tableStyle name="Student Planner" pivot="0" count="3" xr9:uid="{00000000-0011-0000-FFFF-FFFF00000000}">
      <tableStyleElement type="wholeTable" dxfId="2"/>
      <tableStyleElement type="headerRow" dxfId="1"/>
      <tableStyleElement type="first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2</xdr:col>
      <xdr:colOff>1209675</xdr:colOff>
      <xdr:row>1</xdr:row>
      <xdr:rowOff>57150</xdr:rowOff>
    </xdr:from>
    <xdr:ext cx="266700" cy="266700"/>
    <xdr:pic>
      <xdr:nvPicPr>
        <xdr:cNvPr id="3" name="Assignment Icon" descr="Pencil">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5095875" y="276225"/>
          <a:ext cx="266700" cy="2667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7</xdr:col>
      <xdr:colOff>1028700</xdr:colOff>
      <xdr:row>3</xdr:row>
      <xdr:rowOff>66675</xdr:rowOff>
    </xdr:from>
    <xdr:to>
      <xdr:col>7</xdr:col>
      <xdr:colOff>1295400</xdr:colOff>
      <xdr:row>3</xdr:row>
      <xdr:rowOff>333375</xdr:rowOff>
    </xdr:to>
    <xdr:pic>
      <xdr:nvPicPr>
        <xdr:cNvPr id="25" name="Month View Icon" descr="Calendar">
          <a:extLst>
            <a:ext uri="{FF2B5EF4-FFF2-40B4-BE49-F238E27FC236}">
              <a16:creationId xmlns:a16="http://schemas.microsoft.com/office/drawing/2014/main" id="{00000000-0008-0000-01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410700" y="857250"/>
          <a:ext cx="26670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1028700</xdr:colOff>
      <xdr:row>3</xdr:row>
      <xdr:rowOff>57150</xdr:rowOff>
    </xdr:from>
    <xdr:to>
      <xdr:col>7</xdr:col>
      <xdr:colOff>1295400</xdr:colOff>
      <xdr:row>3</xdr:row>
      <xdr:rowOff>323850</xdr:rowOff>
    </xdr:to>
    <xdr:pic>
      <xdr:nvPicPr>
        <xdr:cNvPr id="25" name="Week View Icon" descr="Magnifying glass">
          <a:extLst>
            <a:ext uri="{FF2B5EF4-FFF2-40B4-BE49-F238E27FC236}">
              <a16:creationId xmlns:a16="http://schemas.microsoft.com/office/drawing/2014/main" id="{00000000-0008-0000-02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410700" y="857250"/>
          <a:ext cx="266700" cy="266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ssignments" displayName="Assignments" ref="B3:C15" totalsRowShown="0">
  <autoFilter ref="B3:C15" xr:uid="{00000000-0009-0000-0100-000001000000}"/>
  <tableColumns count="2">
    <tableColumn id="1" xr3:uid="{00000000-0010-0000-0000-000001000000}" name="DESCRIPTION" dataCellStyle="Assignment Description"/>
    <tableColumn id="2" xr3:uid="{00000000-0010-0000-0000-000002000000}" name="DUE DATE" dataCellStyle="Date"/>
  </tableColumns>
  <tableStyleInfo name="Student Planner" showFirstColumn="0" showLastColumn="0" showRowStripes="1" showColumnStripes="0"/>
  <extLst>
    <ext xmlns:x14="http://schemas.microsoft.com/office/spreadsheetml/2009/9/main" uri="{504A1905-F514-4f6f-8877-14C23A59335A}">
      <x14:table altTextSummary="List of assignments and their due date"/>
    </ext>
  </extLst>
</table>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Urban">
  <a:themeElements>
    <a:clrScheme name="Student Planner">
      <a:dk1>
        <a:srgbClr val="000000"/>
      </a:dk1>
      <a:lt1>
        <a:srgbClr val="FFFFFF"/>
      </a:lt1>
      <a:dk2>
        <a:srgbClr val="000000"/>
      </a:dk2>
      <a:lt2>
        <a:srgbClr val="FFFFFF"/>
      </a:lt2>
      <a:accent1>
        <a:srgbClr val="1EBBB6"/>
      </a:accent1>
      <a:accent2>
        <a:srgbClr val="73549A"/>
      </a:accent2>
      <a:accent3>
        <a:srgbClr val="B50B1B"/>
      </a:accent3>
      <a:accent4>
        <a:srgbClr val="E8950E"/>
      </a:accent4>
      <a:accent5>
        <a:srgbClr val="68B82B"/>
      </a:accent5>
      <a:accent6>
        <a:srgbClr val="1D86CD"/>
      </a:accent6>
      <a:hlink>
        <a:srgbClr val="1D86CD"/>
      </a:hlink>
      <a:folHlink>
        <a:srgbClr val="73549A"/>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Urban">
      <a:fillStyleLst>
        <a:solidFill>
          <a:schemeClr val="phClr"/>
        </a:solidFill>
        <a:gradFill rotWithShape="1">
          <a:gsLst>
            <a:gs pos="0">
              <a:schemeClr val="phClr">
                <a:tint val="1000"/>
                <a:satMod val="255000"/>
              </a:schemeClr>
            </a:gs>
            <a:gs pos="55000">
              <a:schemeClr val="phClr">
                <a:tint val="12000"/>
                <a:satMod val="255000"/>
              </a:schemeClr>
            </a:gs>
            <a:gs pos="100000">
              <a:schemeClr val="phClr">
                <a:tint val="45000"/>
                <a:satMod val="250000"/>
              </a:schemeClr>
            </a:gs>
          </a:gsLst>
          <a:path path="circle">
            <a:fillToRect l="-40000" t="-90000" r="140000" b="190000"/>
          </a:path>
        </a:gradFill>
        <a:gradFill rotWithShape="1">
          <a:gsLst>
            <a:gs pos="0">
              <a:schemeClr val="phClr">
                <a:tint val="43000"/>
                <a:satMod val="165000"/>
              </a:schemeClr>
            </a:gs>
            <a:gs pos="55000">
              <a:schemeClr val="phClr">
                <a:tint val="83000"/>
                <a:satMod val="155000"/>
              </a:schemeClr>
            </a:gs>
            <a:gs pos="100000">
              <a:schemeClr val="phClr">
                <a:shade val="85000"/>
              </a:schemeClr>
            </a:gs>
          </a:gsLst>
          <a:path path="circle">
            <a:fillToRect l="-40000" t="-90000" r="140000" b="190000"/>
          </a:path>
        </a:gradFill>
      </a:fillStyleLst>
      <a:lnStyleLst>
        <a:ln w="9525" cap="flat" cmpd="sng" algn="ctr">
          <a:solidFill>
            <a:schemeClr val="phClr"/>
          </a:solidFill>
          <a:prstDash val="solid"/>
        </a:ln>
        <a:ln w="19050" cap="flat" cmpd="sng" algn="ctr">
          <a:solidFill>
            <a:schemeClr val="phClr"/>
          </a:solidFill>
          <a:prstDash val="solid"/>
        </a:ln>
        <a:ln w="31750" cap="flat" cmpd="sng" algn="ctr">
          <a:solidFill>
            <a:schemeClr val="phClr"/>
          </a:solidFill>
          <a:prstDash val="solid"/>
        </a:ln>
      </a:lnStyleLst>
      <a:effectStyleLst>
        <a:effectStyle>
          <a:effectLst>
            <a:outerShdw blurRad="51500" dist="25400" dir="5400000" rotWithShape="0">
              <a:srgbClr val="000000">
                <a:alpha val="40000"/>
              </a:srgbClr>
            </a:outerShdw>
          </a:effectLst>
        </a:effectStyle>
        <a:effectStyle>
          <a:effectLst>
            <a:outerShdw blurRad="50800" dist="25400" dir="5400000" rotWithShape="0">
              <a:srgbClr val="000000">
                <a:alpha val="45000"/>
              </a:srgbClr>
            </a:outerShdw>
          </a:effectLst>
        </a:effectStyle>
        <a:effectStyle>
          <a:effectLst>
            <a:outerShdw blurRad="50800" dist="25400" dir="5400000" rotWithShape="0">
              <a:srgbClr val="000000">
                <a:alpha val="45000"/>
              </a:srgbClr>
            </a:outerShdw>
          </a:effectLst>
          <a:scene3d>
            <a:camera prst="orthographicFront" fov="0">
              <a:rot lat="0" lon="0" rev="0"/>
            </a:camera>
            <a:lightRig rig="flat" dir="t">
              <a:rot lat="0" lon="0" rev="20040000"/>
            </a:lightRig>
          </a:scene3d>
          <a:sp3d contourW="12700" prstMaterial="dkEdge">
            <a:bevelT w="25400" h="38100" prst="convex"/>
            <a:contourClr>
              <a:schemeClr val="phClr">
                <a:satMod val="115000"/>
              </a:schemeClr>
            </a:contourClr>
          </a:sp3d>
        </a:effectStyle>
      </a:effectStyleLst>
      <a:bgFillStyleLst>
        <a:solidFill>
          <a:schemeClr val="phClr"/>
        </a:solidFill>
        <a:gradFill rotWithShape="1">
          <a:gsLst>
            <a:gs pos="100000">
              <a:schemeClr val="phClr">
                <a:tint val="80000"/>
                <a:satMod val="250000"/>
              </a:schemeClr>
            </a:gs>
            <a:gs pos="60000">
              <a:schemeClr val="phClr">
                <a:shade val="38000"/>
                <a:satMod val="175000"/>
              </a:schemeClr>
            </a:gs>
            <a:gs pos="0">
              <a:schemeClr val="phClr">
                <a:shade val="30000"/>
                <a:satMod val="175000"/>
              </a:schemeClr>
            </a:gs>
          </a:gsLst>
          <a:lin ang="5400000" scaled="0"/>
        </a:gradFill>
        <a:blipFill>
          <a:blip xmlns:r="http://schemas.openxmlformats.org/officeDocument/2006/relationships" r:embed="rId1">
            <a:duotone>
              <a:schemeClr val="phClr">
                <a:shade val="48000"/>
              </a:schemeClr>
              <a:schemeClr val="phClr">
                <a:tint val="96000"/>
                <a:satMod val="150000"/>
              </a:schemeClr>
            </a:duotone>
          </a:blip>
          <a:tile tx="0" ty="0" sx="80000" sy="80000" flip="none" algn="tl"/>
        </a:blipFill>
      </a:bgFillStyleLst>
    </a:fmtScheme>
  </a:themeElements>
  <a:objectDefaults/>
  <a:extraClrSchemeLst/>
</a:theme>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05C88-7A3E-854B-88C7-180E8083804D}">
  <sheetPr>
    <tabColor rgb="FFFFFF00"/>
  </sheetPr>
  <dimension ref="A1:E30"/>
  <sheetViews>
    <sheetView tabSelected="1" zoomScale="130" zoomScaleNormal="130" workbookViewId="0">
      <selection activeCell="B7" sqref="B7"/>
    </sheetView>
  </sheetViews>
  <sheetFormatPr baseColWidth="10" defaultRowHeight="16"/>
  <cols>
    <col min="1" max="1" width="30.1640625" style="20" customWidth="1"/>
    <col min="2" max="2" width="32.33203125" style="19" customWidth="1"/>
    <col min="3" max="3" width="26.6640625" style="19" customWidth="1"/>
    <col min="4" max="4" width="32.33203125" style="19" customWidth="1"/>
    <col min="5" max="5" width="31.83203125" style="19" customWidth="1"/>
    <col min="6" max="16384" width="10.83203125" style="19"/>
  </cols>
  <sheetData>
    <row r="1" spans="1:5">
      <c r="A1" s="48" t="s">
        <v>59</v>
      </c>
      <c r="B1" s="50" t="s">
        <v>58</v>
      </c>
      <c r="C1" s="50"/>
      <c r="D1" s="50"/>
      <c r="E1" s="50"/>
    </row>
    <row r="2" spans="1:5">
      <c r="A2" s="48"/>
      <c r="B2" s="50"/>
      <c r="C2" s="50"/>
      <c r="D2" s="50"/>
      <c r="E2" s="50"/>
    </row>
    <row r="3" spans="1:5">
      <c r="A3" s="48" t="s">
        <v>57</v>
      </c>
      <c r="B3" s="51" t="s">
        <v>56</v>
      </c>
      <c r="C3" s="52" t="s">
        <v>55</v>
      </c>
      <c r="D3" s="52" t="s">
        <v>54</v>
      </c>
      <c r="E3" s="52" t="s">
        <v>53</v>
      </c>
    </row>
    <row r="4" spans="1:5">
      <c r="A4" s="48"/>
      <c r="B4" s="51"/>
      <c r="C4" s="52"/>
      <c r="D4" s="52"/>
      <c r="E4" s="52"/>
    </row>
    <row r="5" spans="1:5" ht="65" customHeight="1">
      <c r="A5" s="48" t="s">
        <v>52</v>
      </c>
      <c r="B5" s="22" t="s">
        <v>51</v>
      </c>
      <c r="C5" s="22" t="s">
        <v>50</v>
      </c>
      <c r="D5" s="22" t="s">
        <v>49</v>
      </c>
      <c r="E5" s="22" t="s">
        <v>48</v>
      </c>
    </row>
    <row r="6" spans="1:5" ht="72">
      <c r="A6" s="48"/>
      <c r="B6" s="22" t="s">
        <v>47</v>
      </c>
      <c r="C6" s="22"/>
      <c r="D6" s="22" t="s">
        <v>46</v>
      </c>
      <c r="E6" s="22" t="s">
        <v>45</v>
      </c>
    </row>
    <row r="7" spans="1:5" ht="72">
      <c r="A7" s="48"/>
      <c r="B7" s="22" t="s">
        <v>44</v>
      </c>
      <c r="C7" s="22"/>
      <c r="D7" s="29"/>
      <c r="E7" s="22" t="s">
        <v>43</v>
      </c>
    </row>
    <row r="8" spans="1:5">
      <c r="A8" s="28" t="s">
        <v>42</v>
      </c>
      <c r="B8" s="49"/>
      <c r="C8" s="49"/>
      <c r="D8" s="49"/>
      <c r="E8" s="49"/>
    </row>
    <row r="9" spans="1:5">
      <c r="A9" s="23" t="s">
        <v>41</v>
      </c>
      <c r="B9" s="27"/>
      <c r="C9" s="27"/>
      <c r="D9" s="27"/>
      <c r="E9" s="27"/>
    </row>
    <row r="10" spans="1:5" ht="24">
      <c r="A10" s="22" t="s">
        <v>40</v>
      </c>
      <c r="B10" s="24"/>
      <c r="C10" s="22"/>
      <c r="D10" s="26"/>
      <c r="E10" s="22"/>
    </row>
    <row r="11" spans="1:5" ht="24">
      <c r="A11" s="22" t="s">
        <v>39</v>
      </c>
      <c r="B11" s="22"/>
      <c r="C11" s="22"/>
      <c r="D11" s="25"/>
      <c r="E11" s="24"/>
    </row>
    <row r="12" spans="1:5">
      <c r="A12" s="22" t="s">
        <v>38</v>
      </c>
      <c r="E12" s="21"/>
    </row>
    <row r="13" spans="1:5" ht="24">
      <c r="A13" s="22" t="s">
        <v>37</v>
      </c>
      <c r="C13" s="21"/>
    </row>
    <row r="14" spans="1:5">
      <c r="A14" s="23" t="s">
        <v>36</v>
      </c>
    </row>
    <row r="15" spans="1:5">
      <c r="A15" s="22" t="s">
        <v>35</v>
      </c>
      <c r="B15" s="21"/>
      <c r="E15" s="21"/>
    </row>
    <row r="16" spans="1:5" ht="48">
      <c r="A16" s="22" t="s">
        <v>34</v>
      </c>
      <c r="B16" s="21"/>
      <c r="D16" s="21"/>
      <c r="E16" s="21"/>
    </row>
    <row r="17" spans="1:5" ht="36">
      <c r="A17" s="22" t="s">
        <v>33</v>
      </c>
      <c r="C17" s="21"/>
      <c r="E17" s="21"/>
    </row>
    <row r="18" spans="1:5" ht="48">
      <c r="A18" s="22" t="s">
        <v>32</v>
      </c>
      <c r="B18" s="21"/>
      <c r="C18" s="21"/>
    </row>
    <row r="19" spans="1:5" ht="24">
      <c r="A19" s="22" t="s">
        <v>31</v>
      </c>
      <c r="C19" s="21"/>
    </row>
    <row r="20" spans="1:5">
      <c r="A20" s="23" t="s">
        <v>30</v>
      </c>
    </row>
    <row r="21" spans="1:5" ht="48">
      <c r="A21" s="22" t="s">
        <v>29</v>
      </c>
      <c r="B21" s="21"/>
      <c r="E21" s="21"/>
    </row>
    <row r="22" spans="1:5" ht="36">
      <c r="A22" s="22" t="s">
        <v>28</v>
      </c>
      <c r="B22" s="21"/>
      <c r="E22" s="21"/>
    </row>
    <row r="23" spans="1:5">
      <c r="A23" s="22" t="s">
        <v>27</v>
      </c>
      <c r="B23" s="21"/>
      <c r="E23" s="21"/>
    </row>
    <row r="24" spans="1:5" ht="72">
      <c r="A24" s="22" t="s">
        <v>26</v>
      </c>
      <c r="B24" s="21"/>
      <c r="E24" s="21"/>
    </row>
    <row r="25" spans="1:5">
      <c r="A25" s="23" t="s">
        <v>25</v>
      </c>
    </row>
    <row r="26" spans="1:5">
      <c r="A26" s="22" t="s">
        <v>24</v>
      </c>
      <c r="E26" s="21"/>
    </row>
    <row r="27" spans="1:5">
      <c r="A27" s="22" t="s">
        <v>23</v>
      </c>
      <c r="B27" s="21"/>
      <c r="E27" s="21"/>
    </row>
    <row r="28" spans="1:5" ht="24">
      <c r="A28" s="22" t="s">
        <v>22</v>
      </c>
      <c r="B28" s="21"/>
      <c r="D28" s="21"/>
    </row>
    <row r="29" spans="1:5">
      <c r="A29" s="23" t="s">
        <v>21</v>
      </c>
    </row>
    <row r="30" spans="1:5" ht="24">
      <c r="A30" s="22" t="s">
        <v>20</v>
      </c>
      <c r="B30" s="21"/>
      <c r="C30" s="21"/>
      <c r="E30" s="21"/>
    </row>
  </sheetData>
  <mergeCells count="9">
    <mergeCell ref="A5:A7"/>
    <mergeCell ref="B8:E8"/>
    <mergeCell ref="A1:A2"/>
    <mergeCell ref="B1:E2"/>
    <mergeCell ref="A3:A4"/>
    <mergeCell ref="B3:B4"/>
    <mergeCell ref="C3:C4"/>
    <mergeCell ref="D3:D4"/>
    <mergeCell ref="E3:E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8EBAD-74D1-464F-9ABD-9465EE7E0839}">
  <sheetPr>
    <tabColor theme="7"/>
  </sheetPr>
  <dimension ref="A1:B36"/>
  <sheetViews>
    <sheetView zoomScale="120" zoomScaleNormal="120" workbookViewId="0">
      <selection activeCell="B2" sqref="B2"/>
    </sheetView>
  </sheetViews>
  <sheetFormatPr baseColWidth="10" defaultRowHeight="14"/>
  <cols>
    <col min="2" max="2" width="45.1640625" customWidth="1"/>
    <col min="3" max="3" width="24.83203125" customWidth="1"/>
    <col min="4" max="4" width="20.33203125" customWidth="1"/>
  </cols>
  <sheetData>
    <row r="1" spans="1:2" s="46" customFormat="1">
      <c r="A1" s="54" t="s">
        <v>19</v>
      </c>
      <c r="B1" s="54"/>
    </row>
    <row r="8" spans="1:2" s="45" customFormat="1">
      <c r="A8" s="55" t="s">
        <v>18</v>
      </c>
      <c r="B8" s="55"/>
    </row>
    <row r="15" spans="1:2" s="44" customFormat="1">
      <c r="A15" s="56" t="s">
        <v>17</v>
      </c>
      <c r="B15" s="56"/>
    </row>
    <row r="21" spans="1:2" s="43" customFormat="1">
      <c r="A21" s="57" t="s">
        <v>74</v>
      </c>
      <c r="B21" s="57"/>
    </row>
    <row r="22" spans="1:2">
      <c r="B22" t="s">
        <v>69</v>
      </c>
    </row>
    <row r="23" spans="1:2">
      <c r="B23" t="s">
        <v>66</v>
      </c>
    </row>
    <row r="24" spans="1:2">
      <c r="B24" t="s">
        <v>70</v>
      </c>
    </row>
    <row r="25" spans="1:2">
      <c r="B25" t="s">
        <v>67</v>
      </c>
    </row>
    <row r="26" spans="1:2">
      <c r="B26" t="s">
        <v>68</v>
      </c>
    </row>
    <row r="27" spans="1:2">
      <c r="B27" t="s">
        <v>71</v>
      </c>
    </row>
    <row r="28" spans="1:2">
      <c r="B28" t="s">
        <v>72</v>
      </c>
    </row>
    <row r="31" spans="1:2" s="42" customFormat="1">
      <c r="A31" s="58" t="s">
        <v>16</v>
      </c>
      <c r="B31" s="58"/>
    </row>
    <row r="36" spans="1:2" s="47" customFormat="1">
      <c r="A36" s="53" t="s">
        <v>73</v>
      </c>
      <c r="B36" s="53"/>
    </row>
  </sheetData>
  <mergeCells count="6">
    <mergeCell ref="A36:B36"/>
    <mergeCell ref="A1:B1"/>
    <mergeCell ref="A8:B8"/>
    <mergeCell ref="A15:B15"/>
    <mergeCell ref="A21:B21"/>
    <mergeCell ref="A31:B3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pageSetUpPr autoPageBreaks="0"/>
  </sheetPr>
  <dimension ref="A1:C15"/>
  <sheetViews>
    <sheetView showGridLines="0" zoomScaleNormal="100" workbookViewId="0">
      <selection activeCell="I12" sqref="I12"/>
    </sheetView>
  </sheetViews>
  <sheetFormatPr baseColWidth="10" defaultColWidth="9" defaultRowHeight="30" customHeight="1"/>
  <cols>
    <col min="1" max="1" width="2.6640625" customWidth="1"/>
    <col min="2" max="2" width="55.83203125" customWidth="1"/>
    <col min="3" max="3" width="23.1640625" style="2" customWidth="1"/>
    <col min="4" max="4" width="2.6640625" customWidth="1"/>
    <col min="5" max="6" width="18" customWidth="1"/>
  </cols>
  <sheetData>
    <row r="1" spans="1:3" ht="45" customHeight="1" thickBot="1">
      <c r="B1" s="3" t="s">
        <v>1</v>
      </c>
      <c r="C1" s="4" t="s">
        <v>2</v>
      </c>
    </row>
    <row r="2" spans="1:3" ht="35" customHeight="1" thickTop="1" thickBot="1">
      <c r="A2" s="1"/>
      <c r="B2" s="6" t="s">
        <v>0</v>
      </c>
      <c r="C2" s="7"/>
    </row>
    <row r="3" spans="1:3" ht="25" customHeight="1" thickTop="1">
      <c r="B3" t="s">
        <v>3</v>
      </c>
      <c r="C3" t="s">
        <v>4</v>
      </c>
    </row>
    <row r="4" spans="1:3" ht="30" customHeight="1">
      <c r="B4" s="9" t="s">
        <v>60</v>
      </c>
      <c r="C4" s="8">
        <f ca="1">TODAY()</f>
        <v>44696</v>
      </c>
    </row>
    <row r="5" spans="1:3" ht="30" customHeight="1">
      <c r="B5" s="9" t="s">
        <v>61</v>
      </c>
      <c r="C5" s="8">
        <f ca="1">TODAY()</f>
        <v>44696</v>
      </c>
    </row>
    <row r="6" spans="1:3" ht="30" customHeight="1">
      <c r="B6" s="9" t="s">
        <v>62</v>
      </c>
      <c r="C6" s="8">
        <f ca="1">TODAY()+30</f>
        <v>44726</v>
      </c>
    </row>
    <row r="7" spans="1:3" ht="30" customHeight="1">
      <c r="B7" s="9" t="s">
        <v>63</v>
      </c>
      <c r="C7" s="8">
        <f ca="1">TODAY()+45</f>
        <v>44741</v>
      </c>
    </row>
    <row r="8" spans="1:3" ht="30" customHeight="1">
      <c r="B8" s="9" t="s">
        <v>64</v>
      </c>
      <c r="C8" s="8">
        <f ca="1">TODAY()+60</f>
        <v>44756</v>
      </c>
    </row>
    <row r="9" spans="1:3" ht="30" customHeight="1">
      <c r="B9" s="9"/>
      <c r="C9" s="8">
        <f ca="1">TODAY()+75</f>
        <v>44771</v>
      </c>
    </row>
    <row r="10" spans="1:3" ht="30" customHeight="1">
      <c r="B10" s="9"/>
      <c r="C10" s="8">
        <f ca="1">TODAY()+90</f>
        <v>44786</v>
      </c>
    </row>
    <row r="11" spans="1:3" ht="30" customHeight="1">
      <c r="B11" s="9" t="s">
        <v>5</v>
      </c>
      <c r="C11" s="8">
        <f ca="1">TODAY()+105</f>
        <v>44801</v>
      </c>
    </row>
    <row r="12" spans="1:3" ht="30" customHeight="1">
      <c r="B12" s="9" t="s">
        <v>6</v>
      </c>
      <c r="C12" s="8">
        <f ca="1">TODAY()+115</f>
        <v>44811</v>
      </c>
    </row>
    <row r="13" spans="1:3" ht="30" customHeight="1">
      <c r="B13" s="9" t="s">
        <v>7</v>
      </c>
      <c r="C13" s="8">
        <f ca="1">TODAY()+130</f>
        <v>44826</v>
      </c>
    </row>
    <row r="14" spans="1:3" ht="30" customHeight="1">
      <c r="B14" s="9" t="s">
        <v>8</v>
      </c>
      <c r="C14" s="8">
        <f ca="1">TODAY()+145</f>
        <v>44841</v>
      </c>
    </row>
    <row r="15" spans="1:3" ht="30" customHeight="1">
      <c r="B15" s="9" t="s">
        <v>9</v>
      </c>
      <c r="C15" s="8">
        <f ca="1">TODAY()+160</f>
        <v>44856</v>
      </c>
    </row>
  </sheetData>
  <dataValidations count="5">
    <dataValidation allowBlank="1" showInputMessage="1" showErrorMessage="1" prompt="Enter assignments in this worksheet. A month and week view of these assignments can be found in their respective Month View and Week View worksheets in this workbook" sqref="A1" xr:uid="{00000000-0002-0000-0000-000000000000}"/>
    <dataValidation allowBlank="1" showInputMessage="1" showErrorMessage="1" prompt="Navigate to a Month View of the assignments in this worksheet by selecting the hyperlink in this cell" sqref="B1" xr:uid="{00000000-0002-0000-0000-000001000000}"/>
    <dataValidation allowBlank="1" showInputMessage="1" showErrorMessage="1" prompt="Navigate to a Week View of the assignments in this worksheet by selecting the hyperlink in this cell" sqref="C1" xr:uid="{00000000-0002-0000-0000-000002000000}"/>
    <dataValidation allowBlank="1" showInputMessage="1" showErrorMessage="1" prompt="Enter assignment description in this column" sqref="B3" xr:uid="{00000000-0002-0000-0000-000003000000}"/>
    <dataValidation allowBlank="1" showInputMessage="1" showErrorMessage="1" prompt="Enter the due date in this column" sqref="C3" xr:uid="{00000000-0002-0000-0000-000004000000}"/>
  </dataValidations>
  <hyperlinks>
    <hyperlink ref="B1" location="'Month View'!A1" tooltip="Click to view monthly schedule" display="MONTH VIEW" xr:uid="{00000000-0004-0000-0000-000000000000}"/>
    <hyperlink ref="C1" location="'Week View'!A1" tooltip="Click to view weekly schedule" display="WEEK VIEW" xr:uid="{00000000-0004-0000-0000-000001000000}"/>
  </hyperlinks>
  <printOptions horizontalCentered="1"/>
  <pageMargins left="0.7" right="0.7" top="0.75" bottom="0.75" header="0.3" footer="0.3"/>
  <pageSetup orientation="portrait" r:id="rId1"/>
  <headerFooter differentFirst="1">
    <oddFooter>Page &amp;P of &amp;N</oddFooter>
  </headerFooter>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pageSetUpPr autoPageBreaks="0" fitToPage="1"/>
  </sheetPr>
  <dimension ref="B1:H17"/>
  <sheetViews>
    <sheetView showGridLines="0" zoomScaleNormal="100" workbookViewId="0">
      <selection activeCell="E2" sqref="E2"/>
    </sheetView>
  </sheetViews>
  <sheetFormatPr baseColWidth="10" defaultColWidth="9" defaultRowHeight="14"/>
  <cols>
    <col min="1" max="1" width="2.6640625" customWidth="1"/>
    <col min="2" max="8" width="20.5" customWidth="1"/>
    <col min="9" max="9" width="2.6640625" customWidth="1"/>
    <col min="10" max="10" width="10" customWidth="1"/>
  </cols>
  <sheetData>
    <row r="1" spans="2:8" ht="45" customHeight="1" thickBot="1">
      <c r="B1" s="5" t="s">
        <v>12</v>
      </c>
      <c r="C1" s="4" t="s">
        <v>2</v>
      </c>
    </row>
    <row r="2" spans="2:8" ht="25" customHeight="1" thickTop="1" thickBot="1">
      <c r="B2" t="s">
        <v>10</v>
      </c>
      <c r="C2" t="s">
        <v>11</v>
      </c>
    </row>
    <row r="3" spans="2:8" ht="30" customHeight="1" thickTop="1" thickBot="1">
      <c r="B3" s="16">
        <v>43556</v>
      </c>
      <c r="C3" s="14">
        <f ca="1">YEAR(TODAY())</f>
        <v>2022</v>
      </c>
    </row>
    <row r="4" spans="2:8" ht="35" customHeight="1" thickTop="1" thickBot="1">
      <c r="B4" s="59" t="s">
        <v>13</v>
      </c>
      <c r="C4" s="59"/>
      <c r="D4" s="59"/>
      <c r="E4" s="59"/>
      <c r="F4" s="59"/>
      <c r="G4" s="59"/>
      <c r="H4" s="59"/>
    </row>
    <row r="5" spans="2:8" ht="25" customHeight="1" thickTop="1">
      <c r="B5" s="18">
        <v>1</v>
      </c>
      <c r="C5" s="18">
        <f t="shared" ref="C5:H5" si="0">B5+1</f>
        <v>2</v>
      </c>
      <c r="D5" s="18">
        <f t="shared" si="0"/>
        <v>3</v>
      </c>
      <c r="E5" s="18">
        <f t="shared" si="0"/>
        <v>4</v>
      </c>
      <c r="F5" s="18">
        <f t="shared" si="0"/>
        <v>5</v>
      </c>
      <c r="G5" s="18">
        <f t="shared" si="0"/>
        <v>6</v>
      </c>
      <c r="H5" s="18">
        <f t="shared" si="0"/>
        <v>7</v>
      </c>
    </row>
    <row r="6" spans="2:8" ht="28">
      <c r="B6" s="10" t="str">
        <f t="shared" ref="B6:H6" ca="1" si="1">IF(WEEKDAY(DATE(MoYear,MONTH(MoMonth),1))=COLUMN(A$2),1,IF(LEN(A6)&gt;0,A6+1,""))</f>
        <v/>
      </c>
      <c r="C6" s="10" t="str">
        <f t="shared" ca="1" si="1"/>
        <v/>
      </c>
      <c r="D6" s="10" t="str">
        <f t="shared" ca="1" si="1"/>
        <v/>
      </c>
      <c r="E6" s="10" t="str">
        <f t="shared" ca="1" si="1"/>
        <v/>
      </c>
      <c r="F6" s="10" t="str">
        <f t="shared" ca="1" si="1"/>
        <v/>
      </c>
      <c r="G6" s="10">
        <f t="shared" ca="1" si="1"/>
        <v>1</v>
      </c>
      <c r="H6" s="10">
        <f t="shared" ca="1" si="1"/>
        <v>2</v>
      </c>
    </row>
    <row r="7" spans="2:8" ht="75" customHeight="1">
      <c r="B7" s="11" t="str">
        <f ca="1">IF(LEN(B6)=0,"",
IF(COUNTIF(Assignments[DUE DATE],DATE(MoYear,MoMonthNum,B6))&gt;0,
INDEX(Assignments[DESCRIPTION],MATCH(DATE(MoYear,MoMonthNum,B6),Assignments[DUE DATE],0)),
""))</f>
        <v/>
      </c>
      <c r="C7" s="11" t="str">
        <f ca="1">IF(LEN(C6)=0,"",
IF(COUNTIF(Assignments[DUE DATE],DATE(MoYear,MoMonthNum,C6))&gt;0,
INDEX(Assignments[DESCRIPTION],MATCH(DATE(MoYear,MoMonthNum,C6),Assignments[DUE DATE],0)),
""))</f>
        <v/>
      </c>
      <c r="D7" s="11" t="str">
        <f ca="1">IF(LEN(D6)=0,"",
IF(COUNTIF(Assignments[DUE DATE],DATE(MoYear,MoMonthNum,D6))&gt;0,
INDEX(Assignments[DESCRIPTION],MATCH(DATE(MoYear,MoMonthNum,D6),Assignments[DUE DATE],0)),
""))</f>
        <v/>
      </c>
      <c r="E7" s="11" t="str">
        <f ca="1">IF(LEN(E6)=0,"",
IF(COUNTIF(Assignments[DUE DATE],DATE(MoYear,MoMonthNum,E6))&gt;0,
INDEX(Assignments[DESCRIPTION],MATCH(DATE(MoYear,MoMonthNum,E6),Assignments[DUE DATE],0)),
""))</f>
        <v/>
      </c>
      <c r="F7" s="11" t="str">
        <f ca="1">IF(LEN(F6)=0,"",
IF(COUNTIF(Assignments[DUE DATE],DATE(MoYear,MoMonthNum,F6))&gt;0,
INDEX(Assignments[DESCRIPTION],MATCH(DATE(MoYear,MoMonthNum,F6),Assignments[DUE DATE],0)),
""))</f>
        <v/>
      </c>
      <c r="G7" s="11" t="str">
        <f ca="1">IF(LEN(G6)=0,"",
IF(COUNTIF(Assignments[DUE DATE],DATE(MoYear,MoMonthNum,G6))&gt;0,
INDEX(Assignments[DESCRIPTION],MATCH(DATE(MoYear,MoMonthNum,G6),Assignments[DUE DATE],0)),
""))</f>
        <v/>
      </c>
      <c r="H7" s="11" t="str">
        <f ca="1">IF(LEN(H6)=0,"",
IF(COUNTIF(Assignments[DUE DATE],DATE(MoYear,MoMonthNum,H6))&gt;0,
INDEX(Assignments[DESCRIPTION],MATCH(DATE(MoYear,MoMonthNum,H6),Assignments[DUE DATE],0)),
""))</f>
        <v/>
      </c>
    </row>
    <row r="8" spans="2:8" ht="28">
      <c r="B8" s="13">
        <f ca="1">IF(LEN(H6)&gt;0,IF(H6=DAY(DATE(MoYear,MoMonthNum+1,0)),"",H6+1),"")</f>
        <v>3</v>
      </c>
      <c r="C8" s="13">
        <f t="shared" ref="C8:H8" ca="1" si="2">IF(LEN(B8)&gt;0,IF(B8=DAY(DATE(MoYear,MoMonthNum+1,0)),"",B8+1),"")</f>
        <v>4</v>
      </c>
      <c r="D8" s="13">
        <f t="shared" ca="1" si="2"/>
        <v>5</v>
      </c>
      <c r="E8" s="13">
        <f t="shared" ca="1" si="2"/>
        <v>6</v>
      </c>
      <c r="F8" s="13">
        <f t="shared" ca="1" si="2"/>
        <v>7</v>
      </c>
      <c r="G8" s="13">
        <f t="shared" ca="1" si="2"/>
        <v>8</v>
      </c>
      <c r="H8" s="13">
        <f t="shared" ca="1" si="2"/>
        <v>9</v>
      </c>
    </row>
    <row r="9" spans="2:8" ht="75" customHeight="1">
      <c r="B9" s="12" t="str">
        <f ca="1">IF(LEN(B8)=0,"",
IF(COUNTIF(Assignments[DUE DATE],DATE(MoYear,MoMonthNum,B8))&gt;0,
INDEX(Assignments[DESCRIPTION],MATCH(DATE(MoYear,MoMonthNum,B8),Assignments[DUE DATE],0)),
""))</f>
        <v/>
      </c>
      <c r="C9" s="12" t="str">
        <f ca="1">IF(LEN(C8)=0,"",
IF(COUNTIF(Assignments[DUE DATE],DATE(MoYear,MoMonthNum,C8))&gt;0,
INDEX(Assignments[DESCRIPTION],MATCH(DATE(MoYear,MoMonthNum,C8),Assignments[DUE DATE],0)),
""))</f>
        <v/>
      </c>
      <c r="D9" s="12" t="str">
        <f ca="1">IF(LEN(D8)=0,"",
IF(COUNTIF(Assignments[DUE DATE],DATE(MoYear,MoMonthNum,D8))&gt;0,
INDEX(Assignments[DESCRIPTION],MATCH(DATE(MoYear,MoMonthNum,D8),Assignments[DUE DATE],0)),
""))</f>
        <v/>
      </c>
      <c r="E9" s="12" t="str">
        <f ca="1">IF(LEN(E8)=0,"",
IF(COUNTIF(Assignments[DUE DATE],DATE(MoYear,MoMonthNum,E8))&gt;0,
INDEX(Assignments[DESCRIPTION],MATCH(DATE(MoYear,MoMonthNum,E8),Assignments[DUE DATE],0)),
""))</f>
        <v/>
      </c>
      <c r="F9" s="12" t="str">
        <f ca="1">IF(LEN(F8)=0,"",
IF(COUNTIF(Assignments[DUE DATE],DATE(MoYear,MoMonthNum,F8))&gt;0,
INDEX(Assignments[DESCRIPTION],MATCH(DATE(MoYear,MoMonthNum,F8),Assignments[DUE DATE],0)),
""))</f>
        <v/>
      </c>
      <c r="G9" s="12" t="str">
        <f ca="1">IF(LEN(G8)=0,"",
IF(COUNTIF(Assignments[DUE DATE],DATE(MoYear,MoMonthNum,G8))&gt;0,
INDEX(Assignments[DESCRIPTION],MATCH(DATE(MoYear,MoMonthNum,G8),Assignments[DUE DATE],0)),
""))</f>
        <v/>
      </c>
      <c r="H9" s="12" t="str">
        <f ca="1">IF(LEN(H8)=0,"",
IF(COUNTIF(Assignments[DUE DATE],DATE(MoYear,MoMonthNum,H8))&gt;0,
INDEX(Assignments[DESCRIPTION],MATCH(DATE(MoYear,MoMonthNum,H8),Assignments[DUE DATE],0)),
""))</f>
        <v/>
      </c>
    </row>
    <row r="10" spans="2:8" ht="28">
      <c r="B10" s="10">
        <f ca="1">IF(LEN(H8)&gt;0,IF(H8=DAY(DATE(MoYear,MoMonthNum+1,0)),"",H8+1),"")</f>
        <v>10</v>
      </c>
      <c r="C10" s="10">
        <f t="shared" ref="C10:H10" ca="1" si="3">IF(LEN(B10)&gt;0,IF(B10=DAY(DATE(MoYear,MoMonthNum+1,0)),"",B10+1),"")</f>
        <v>11</v>
      </c>
      <c r="D10" s="10">
        <f t="shared" ca="1" si="3"/>
        <v>12</v>
      </c>
      <c r="E10" s="10">
        <f t="shared" ca="1" si="3"/>
        <v>13</v>
      </c>
      <c r="F10" s="10">
        <f t="shared" ca="1" si="3"/>
        <v>14</v>
      </c>
      <c r="G10" s="10">
        <f t="shared" ca="1" si="3"/>
        <v>15</v>
      </c>
      <c r="H10" s="10">
        <f t="shared" ca="1" si="3"/>
        <v>16</v>
      </c>
    </row>
    <row r="11" spans="2:8" ht="75" customHeight="1">
      <c r="B11" s="11" t="str">
        <f ca="1">IF(LEN(B10)=0,"",
IF(COUNTIF(Assignments[DUE DATE],DATE(MoYear,MoMonthNum,B10))&gt;0,
INDEX(Assignments[DESCRIPTION],MATCH(DATE(MoYear,MoMonthNum,B10),Assignments[DUE DATE],0)),
""))</f>
        <v/>
      </c>
      <c r="C11" s="11" t="str">
        <f ca="1">IF(LEN(C10)=0,"",
IF(COUNTIF(Assignments[DUE DATE],DATE(MoYear,MoMonthNum,C10))&gt;0,
INDEX(Assignments[DESCRIPTION],MATCH(DATE(MoYear,MoMonthNum,C10),Assignments[DUE DATE],0)),
""))</f>
        <v/>
      </c>
      <c r="D11" s="11" t="str">
        <f ca="1">IF(LEN(D10)=0,"",
IF(COUNTIF(Assignments[DUE DATE],DATE(MoYear,MoMonthNum,D10))&gt;0,
INDEX(Assignments[DESCRIPTION],MATCH(DATE(MoYear,MoMonthNum,D10),Assignments[DUE DATE],0)),
""))</f>
        <v/>
      </c>
      <c r="E11" s="11" t="str">
        <f ca="1">IF(LEN(E10)=0,"",
IF(COUNTIF(Assignments[DUE DATE],DATE(MoYear,MoMonthNum,E10))&gt;0,
INDEX(Assignments[DESCRIPTION],MATCH(DATE(MoYear,MoMonthNum,E10),Assignments[DUE DATE],0)),
""))</f>
        <v/>
      </c>
      <c r="F11" s="11" t="str">
        <f ca="1">IF(LEN(F10)=0,"",
IF(COUNTIF(Assignments[DUE DATE],DATE(MoYear,MoMonthNum,F10))&gt;0,
INDEX(Assignments[DESCRIPTION],MATCH(DATE(MoYear,MoMonthNum,F10),Assignments[DUE DATE],0)),
""))</f>
        <v/>
      </c>
      <c r="G11" s="11" t="str">
        <f ca="1">IF(LEN(G10)=0,"",
IF(COUNTIF(Assignments[DUE DATE],DATE(MoYear,MoMonthNum,G10))&gt;0,
INDEX(Assignments[DESCRIPTION],MATCH(DATE(MoYear,MoMonthNum,G10),Assignments[DUE DATE],0)),
""))</f>
        <v/>
      </c>
      <c r="H11" s="11" t="str">
        <f ca="1">IF(LEN(H10)=0,"",
IF(COUNTIF(Assignments[DUE DATE],DATE(MoYear,MoMonthNum,H10))&gt;0,
INDEX(Assignments[DESCRIPTION],MATCH(DATE(MoYear,MoMonthNum,H10),Assignments[DUE DATE],0)),
""))</f>
        <v/>
      </c>
    </row>
    <row r="12" spans="2:8" ht="28">
      <c r="B12" s="13">
        <f ca="1">IF(LEN(H10)&gt;0,IF(H10=DAY(DATE(MoYear,MoMonthNum+1,0)),"",H10+1),"")</f>
        <v>17</v>
      </c>
      <c r="C12" s="13">
        <f t="shared" ref="C12:H12" ca="1" si="4">IF(LEN(B12)&gt;0,IF(B12=DAY(DATE(MoYear,MoMonthNum+1,0)),"",B12+1),"")</f>
        <v>18</v>
      </c>
      <c r="D12" s="13">
        <f t="shared" ca="1" si="4"/>
        <v>19</v>
      </c>
      <c r="E12" s="13">
        <f t="shared" ca="1" si="4"/>
        <v>20</v>
      </c>
      <c r="F12" s="13">
        <f t="shared" ca="1" si="4"/>
        <v>21</v>
      </c>
      <c r="G12" s="13">
        <f t="shared" ca="1" si="4"/>
        <v>22</v>
      </c>
      <c r="H12" s="13">
        <f t="shared" ca="1" si="4"/>
        <v>23</v>
      </c>
    </row>
    <row r="13" spans="2:8" ht="75" customHeight="1">
      <c r="B13" s="12" t="str">
        <f ca="1">IF(LEN(B12)=0,"",
IF(COUNTIF(Assignments[DUE DATE],DATE(MoYear,MoMonthNum,B12))&gt;0,
INDEX(Assignments[DESCRIPTION],MATCH(DATE(MoYear,MoMonthNum,B12),Assignments[DUE DATE],0)),
""))</f>
        <v/>
      </c>
      <c r="C13" s="12" t="str">
        <f ca="1">IF(LEN(C12)=0,"",
IF(COUNTIF(Assignments[DUE DATE],DATE(MoYear,MoMonthNum,C12))&gt;0,
INDEX(Assignments[DESCRIPTION],MATCH(DATE(MoYear,MoMonthNum,C12),Assignments[DUE DATE],0)),
""))</f>
        <v/>
      </c>
      <c r="D13" s="12" t="str">
        <f ca="1">IF(LEN(D12)=0,"",
IF(COUNTIF(Assignments[DUE DATE],DATE(MoYear,MoMonthNum,D12))&gt;0,
INDEX(Assignments[DESCRIPTION],MATCH(DATE(MoYear,MoMonthNum,D12),Assignments[DUE DATE],0)),
""))</f>
        <v/>
      </c>
      <c r="E13" s="12" t="str">
        <f ca="1">IF(LEN(E12)=0,"",
IF(COUNTIF(Assignments[DUE DATE],DATE(MoYear,MoMonthNum,E12))&gt;0,
INDEX(Assignments[DESCRIPTION],MATCH(DATE(MoYear,MoMonthNum,E12),Assignments[DUE DATE],0)),
""))</f>
        <v/>
      </c>
      <c r="F13" s="12" t="str">
        <f ca="1">IF(LEN(F12)=0,"",
IF(COUNTIF(Assignments[DUE DATE],DATE(MoYear,MoMonthNum,F12))&gt;0,
INDEX(Assignments[DESCRIPTION],MATCH(DATE(MoYear,MoMonthNum,F12),Assignments[DUE DATE],0)),
""))</f>
        <v/>
      </c>
      <c r="G13" s="12" t="str">
        <f ca="1">IF(LEN(G12)=0,"",
IF(COUNTIF(Assignments[DUE DATE],DATE(MoYear,MoMonthNum,G12))&gt;0,
INDEX(Assignments[DESCRIPTION],MATCH(DATE(MoYear,MoMonthNum,G12),Assignments[DUE DATE],0)),
""))</f>
        <v/>
      </c>
      <c r="H13" s="12" t="str">
        <f ca="1">IF(LEN(H12)=0,"",
IF(COUNTIF(Assignments[DUE DATE],DATE(MoYear,MoMonthNum,H12))&gt;0,
INDEX(Assignments[DESCRIPTION],MATCH(DATE(MoYear,MoMonthNum,H12),Assignments[DUE DATE],0)),
""))</f>
        <v/>
      </c>
    </row>
    <row r="14" spans="2:8" ht="28">
      <c r="B14" s="10">
        <f ca="1">IF(LEN(H12)&gt;0,IF(H12=DAY(DATE(MoYear,MoMonthNum+1,0)),"",H12+1),"")</f>
        <v>24</v>
      </c>
      <c r="C14" s="10">
        <f t="shared" ref="C14:H14" ca="1" si="5">IF(LEN(B14)&gt;0,IF(B14=DAY(DATE(MoYear,MoMonthNum+1,0)),"",B14+1),"")</f>
        <v>25</v>
      </c>
      <c r="D14" s="10">
        <f t="shared" ca="1" si="5"/>
        <v>26</v>
      </c>
      <c r="E14" s="10">
        <f t="shared" ca="1" si="5"/>
        <v>27</v>
      </c>
      <c r="F14" s="10">
        <f t="shared" ca="1" si="5"/>
        <v>28</v>
      </c>
      <c r="G14" s="10">
        <f t="shared" ca="1" si="5"/>
        <v>29</v>
      </c>
      <c r="H14" s="10">
        <f t="shared" ca="1" si="5"/>
        <v>30</v>
      </c>
    </row>
    <row r="15" spans="2:8" ht="75" customHeight="1">
      <c r="B15" s="11" t="str">
        <f ca="1">IF(LEN(B14)=0,"",
IF(COUNTIF(Assignments[DUE DATE],DATE(MoYear,MoMonthNum,B14))&gt;0,
INDEX(Assignments[DESCRIPTION],MATCH(DATE(MoYear,MoMonthNum,B14),Assignments[DUE DATE],0)),
""))</f>
        <v/>
      </c>
      <c r="C15" s="11" t="str">
        <f ca="1">IF(LEN(C14)=0,"",
IF(COUNTIF(Assignments[DUE DATE],DATE(MoYear,MoMonthNum,C14))&gt;0,
INDEX(Assignments[DESCRIPTION],MATCH(DATE(MoYear,MoMonthNum,C14),Assignments[DUE DATE],0)),
""))</f>
        <v/>
      </c>
      <c r="D15" s="11" t="str">
        <f ca="1">IF(LEN(D14)=0,"",
IF(COUNTIF(Assignments[DUE DATE],DATE(MoYear,MoMonthNum,D14))&gt;0,
INDEX(Assignments[DESCRIPTION],MATCH(DATE(MoYear,MoMonthNum,D14),Assignments[DUE DATE],0)),
""))</f>
        <v/>
      </c>
      <c r="E15" s="11" t="str">
        <f ca="1">IF(LEN(E14)=0,"",
IF(COUNTIF(Assignments[DUE DATE],DATE(MoYear,MoMonthNum,E14))&gt;0,
INDEX(Assignments[DESCRIPTION],MATCH(DATE(MoYear,MoMonthNum,E14),Assignments[DUE DATE],0)),
""))</f>
        <v/>
      </c>
      <c r="F15" s="11" t="str">
        <f ca="1">IF(LEN(F14)=0,"",
IF(COUNTIF(Assignments[DUE DATE],DATE(MoYear,MoMonthNum,F14))&gt;0,
INDEX(Assignments[DESCRIPTION],MATCH(DATE(MoYear,MoMonthNum,F14),Assignments[DUE DATE],0)),
""))</f>
        <v/>
      </c>
      <c r="G15" s="11" t="str">
        <f ca="1">IF(LEN(G14)=0,"",
IF(COUNTIF(Assignments[DUE DATE],DATE(MoYear,MoMonthNum,G14))&gt;0,
INDEX(Assignments[DESCRIPTION],MATCH(DATE(MoYear,MoMonthNum,G14),Assignments[DUE DATE],0)),
""))</f>
        <v/>
      </c>
      <c r="H15" s="11" t="str">
        <f ca="1">IF(LEN(H14)=0,"",
IF(COUNTIF(Assignments[DUE DATE],DATE(MoYear,MoMonthNum,H14))&gt;0,
INDEX(Assignments[DESCRIPTION],MATCH(DATE(MoYear,MoMonthNum,H14),Assignments[DUE DATE],0)),
""))</f>
        <v/>
      </c>
    </row>
    <row r="16" spans="2:8" ht="28">
      <c r="B16" s="13" t="str">
        <f ca="1">IF(LEN(H14)&gt;0,IF(H14=DAY(DATE(MoYear,MoMonthNum+1,0)),"",H14+1),"")</f>
        <v/>
      </c>
      <c r="C16" s="13" t="str">
        <f t="shared" ref="C16:H16" ca="1" si="6">IF(LEN(B16)&gt;0,IF(B16=DAY(DATE(MoYear,MoMonthNum+1,0)),"",B16+1),"")</f>
        <v/>
      </c>
      <c r="D16" s="13" t="str">
        <f t="shared" ca="1" si="6"/>
        <v/>
      </c>
      <c r="E16" s="13" t="str">
        <f t="shared" ca="1" si="6"/>
        <v/>
      </c>
      <c r="F16" s="13" t="str">
        <f t="shared" ca="1" si="6"/>
        <v/>
      </c>
      <c r="G16" s="13" t="str">
        <f t="shared" ca="1" si="6"/>
        <v/>
      </c>
      <c r="H16" s="13" t="str">
        <f t="shared" ca="1" si="6"/>
        <v/>
      </c>
    </row>
    <row r="17" spans="2:8" ht="75" customHeight="1">
      <c r="B17" s="12" t="str">
        <f ca="1">IF(LEN(B16)=0,"",
IF(COUNTIF(Assignments[DUE DATE],DATE(MoYear,MoMonthNum,B16))&gt;0,
INDEX(Assignments[DESCRIPTION],MATCH(DATE(MoYear,MoMonthNum,B16),Assignments[DUE DATE],0)),
""))</f>
        <v/>
      </c>
      <c r="C17" s="12" t="str">
        <f ca="1">IF(LEN(C16)=0,"",
IF(COUNTIF(Assignments[DUE DATE],DATE(MoYear,MoMonthNum,C16))&gt;0,
INDEX(Assignments[DESCRIPTION],MATCH(DATE(MoYear,MoMonthNum,C16),Assignments[DUE DATE],0)),
""))</f>
        <v/>
      </c>
      <c r="D17" s="12" t="str">
        <f ca="1">IF(LEN(D16)=0,"",
IF(COUNTIF(Assignments[DUE DATE],DATE(MoYear,MoMonthNum,D16))&gt;0,
INDEX(Assignments[DESCRIPTION],MATCH(DATE(MoYear,MoMonthNum,D16),Assignments[DUE DATE],0)),
""))</f>
        <v/>
      </c>
      <c r="E17" s="12" t="str">
        <f ca="1">IF(LEN(E16)=0,"",
IF(COUNTIF(Assignments[DUE DATE],DATE(MoYear,MoMonthNum,E16))&gt;0,
INDEX(Assignments[DESCRIPTION],MATCH(DATE(MoYear,MoMonthNum,E16),Assignments[DUE DATE],0)),
""))</f>
        <v/>
      </c>
      <c r="F17" s="12" t="str">
        <f ca="1">IF(LEN(F16)=0,"",
IF(COUNTIF(Assignments[DUE DATE],DATE(MoYear,MoMonthNum,F16))&gt;0,
INDEX(Assignments[DESCRIPTION],MATCH(DATE(MoYear,MoMonthNum,F16),Assignments[DUE DATE],0)),
""))</f>
        <v/>
      </c>
      <c r="G17" s="12" t="str">
        <f ca="1">IF(LEN(G16)=0,"",
IF(COUNTIF(Assignments[DUE DATE],DATE(MoYear,MoMonthNum,G16))&gt;0,
INDEX(Assignments[DESCRIPTION],MATCH(DATE(MoYear,MoMonthNum,G16),Assignments[DUE DATE],0)),
""))</f>
        <v/>
      </c>
      <c r="H17" s="12" t="str">
        <f ca="1">IF(LEN(H16)=0,"",
IF(COUNTIF(Assignments[DUE DATE],DATE(MoYear,MoMonthNum,H16))&gt;0,
INDEX(Assignments[DESCRIPTION],MATCH(DATE(MoYear,MoMonthNum,H16),Assignments[DUE DATE],0)),
""))</f>
        <v/>
      </c>
    </row>
  </sheetData>
  <mergeCells count="1">
    <mergeCell ref="B4:H4"/>
  </mergeCells>
  <dataValidations count="6">
    <dataValidation allowBlank="1" showInputMessage="1" showErrorMessage="1" prompt="This calendar month view of your assignments is automatically generated based on the inputs from the Assignments worksheet. Only edit assignments in that worksheet" sqref="A1" xr:uid="{00000000-0002-0000-0100-000000000000}"/>
    <dataValidation allowBlank="1" showInputMessage="1" showErrorMessage="1" prompt="Enter the year for this calendar view" sqref="C3" xr:uid="{00000000-0002-0000-0100-000001000000}"/>
    <dataValidation allowBlank="1" showInputMessage="1" showErrorMessage="1" prompt="Navigate to a Assignments worksheet by selecting the hyperlink in this cell" sqref="B1" xr:uid="{00000000-0002-0000-0100-000002000000}"/>
    <dataValidation allowBlank="1" showInputMessage="1" showErrorMessage="1" prompt="Navigate to a Week View of assignments by selecting the hyperlink in this cell" sqref="C1" xr:uid="{00000000-0002-0000-0100-000003000000}"/>
    <dataValidation allowBlank="1" showInputMessage="1" showErrorMessage="1" prompt="Rows 6, 8, 10, 12, 14, 16, columns B to H have days of the month in the cells" sqref="B6:H6" xr:uid="{00000000-0002-0000-0100-000004000000}"/>
    <dataValidation allowBlank="1" showInputMessage="1" showErrorMessage="1" prompt="Assignments are automatically updated from the Assignments worksheet in rows 7, 9, 11, 13, 15, and 17 from columns B to H" sqref="B7" xr:uid="{00000000-0002-0000-0100-000005000000}"/>
  </dataValidations>
  <hyperlinks>
    <hyperlink ref="B1" location="Assignments!A1" tooltip="Click to view assignments" display="ASSIGNMENTS" xr:uid="{00000000-0004-0000-0100-000000000000}"/>
    <hyperlink ref="C1" location="'Week View'!A1" tooltip="Click to view weekly schedule" display="WEEK VIEW" xr:uid="{00000000-0004-0000-0100-000001000000}"/>
  </hyperlinks>
  <printOptions horizontalCentered="1" verticalCentered="1"/>
  <pageMargins left="0.25" right="0.25" top="0.75" bottom="0.75" header="0.3" footer="0.3"/>
  <pageSetup scale="67" orientation="landscape" r:id="rId1"/>
  <ignoredErrors>
    <ignoredError sqref="B8 C8:H8 B10:H10 B12:H12 B14:H14 B16:H16" formula="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Select RETRY and type the full name of a month or press ALT+DOWN ARROW then ENTER to select from the provided list. Select CANCEL to exit the cell" prompt="Select a month from this dropdown to view the assignments in that month. ALT+DOWN ARROW, ENTER to select from the list or type the full name of a month in this cell" xr:uid="{00000000-0002-0000-0100-000006000000}">
          <x14:formula1>
            <xm:f>Setup!$A$1:$A$12</xm:f>
          </x14:formula1>
          <xm:sqref>B3</xm:sqref>
        </x14:dataValidation>
        <x14:dataValidation type="list" allowBlank="1" showInputMessage="1" showErrorMessage="1" prompt="Month calendar weekdays in this row from column B to H, with Sunday as the starting weekday" xr:uid="{00000000-0002-0000-0100-000007000000}">
          <x14:formula1>
            <xm:f>Setup!$B$1:$B$7</xm:f>
          </x14:formula1>
          <xm:sqref>B5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8" tint="-0.249977111117893"/>
    <outlinePr showOutlineSymbols="0"/>
    <pageSetUpPr autoPageBreaks="0" fitToPage="1"/>
  </sheetPr>
  <dimension ref="B1:H17"/>
  <sheetViews>
    <sheetView showGridLines="0" showOutlineSymbols="0" zoomScaleNormal="100" workbookViewId="0">
      <selection activeCell="M12" sqref="M12"/>
    </sheetView>
  </sheetViews>
  <sheetFormatPr baseColWidth="10" defaultColWidth="9" defaultRowHeight="14" outlineLevelRow="1"/>
  <cols>
    <col min="1" max="1" width="2.6640625" style="32" customWidth="1"/>
    <col min="2" max="8" width="20.5" style="32" customWidth="1"/>
    <col min="9" max="9" width="2.6640625" style="32" customWidth="1"/>
    <col min="10" max="10" width="10" style="32" customWidth="1"/>
    <col min="11" max="16384" width="9" style="32"/>
  </cols>
  <sheetData>
    <row r="1" spans="2:8" ht="45" customHeight="1" thickBot="1">
      <c r="B1" s="30" t="s">
        <v>12</v>
      </c>
      <c r="C1" s="31" t="s">
        <v>1</v>
      </c>
    </row>
    <row r="2" spans="2:8" ht="25" customHeight="1" thickTop="1" thickBot="1">
      <c r="B2" s="32" t="s">
        <v>10</v>
      </c>
      <c r="C2" s="32" t="s">
        <v>11</v>
      </c>
      <c r="D2" s="32" t="s">
        <v>14</v>
      </c>
    </row>
    <row r="3" spans="2:8" ht="30" customHeight="1" thickTop="1" thickBot="1">
      <c r="B3" s="33">
        <v>43556</v>
      </c>
      <c r="C3" s="34">
        <f ca="1">YEAR(TODAY())</f>
        <v>2022</v>
      </c>
      <c r="D3" s="34" t="s">
        <v>65</v>
      </c>
      <c r="F3" s="35"/>
    </row>
    <row r="4" spans="2:8" ht="35" customHeight="1" thickTop="1" thickBot="1">
      <c r="B4" s="60" t="s">
        <v>15</v>
      </c>
      <c r="C4" s="60"/>
      <c r="D4" s="60"/>
      <c r="E4" s="60"/>
      <c r="F4" s="60"/>
      <c r="G4" s="60"/>
      <c r="H4" s="60"/>
    </row>
    <row r="5" spans="2:8" ht="30" hidden="1" outlineLevel="1" thickTop="1">
      <c r="B5" s="36" t="str">
        <f t="shared" ref="B5:H5" ca="1" si="0">IF(WEEKDAY(DATE(WkYear,WkMonthNum,1))=COLUMN(A$2),1,IF(LEN(A5)&gt;0,A5+1,""))</f>
        <v/>
      </c>
      <c r="C5" s="36" t="str">
        <f t="shared" ca="1" si="0"/>
        <v/>
      </c>
      <c r="D5" s="36" t="str">
        <f t="shared" ca="1" si="0"/>
        <v/>
      </c>
      <c r="E5" s="36" t="str">
        <f t="shared" ca="1" si="0"/>
        <v/>
      </c>
      <c r="F5" s="36" t="str">
        <f t="shared" ca="1" si="0"/>
        <v/>
      </c>
      <c r="G5" s="36">
        <f t="shared" ca="1" si="0"/>
        <v>1</v>
      </c>
      <c r="H5" s="36">
        <f t="shared" ca="1" si="0"/>
        <v>2</v>
      </c>
    </row>
    <row r="6" spans="2:8" ht="28" hidden="1" outlineLevel="1">
      <c r="B6" s="36">
        <f ca="1">IF(LEN(H5)&gt;0,IF(H5=LastDayOfMonth_Week,"",H5+1),"")</f>
        <v>3</v>
      </c>
      <c r="C6" s="36">
        <f t="shared" ref="C6:H10" ca="1" si="1">IF(LEN(B6)&gt;0,IF(B6=LastDayOfMonth_Week,"",B6+1),"")</f>
        <v>4</v>
      </c>
      <c r="D6" s="36">
        <f t="shared" ca="1" si="1"/>
        <v>5</v>
      </c>
      <c r="E6" s="36">
        <f t="shared" ca="1" si="1"/>
        <v>6</v>
      </c>
      <c r="F6" s="36">
        <f t="shared" ca="1" si="1"/>
        <v>7</v>
      </c>
      <c r="G6" s="36">
        <f t="shared" ca="1" si="1"/>
        <v>8</v>
      </c>
      <c r="H6" s="36">
        <f t="shared" ca="1" si="1"/>
        <v>9</v>
      </c>
    </row>
    <row r="7" spans="2:8" ht="28" hidden="1" outlineLevel="1">
      <c r="B7" s="36">
        <f ca="1">IF(LEN(H6)&gt;0,IF(H6=LastDayOfMonth_Week,"",H6+1),"")</f>
        <v>10</v>
      </c>
      <c r="C7" s="36">
        <f t="shared" ca="1" si="1"/>
        <v>11</v>
      </c>
      <c r="D7" s="36">
        <f t="shared" ca="1" si="1"/>
        <v>12</v>
      </c>
      <c r="E7" s="36">
        <f t="shared" ca="1" si="1"/>
        <v>13</v>
      </c>
      <c r="F7" s="36">
        <f t="shared" ca="1" si="1"/>
        <v>14</v>
      </c>
      <c r="G7" s="36">
        <f t="shared" ca="1" si="1"/>
        <v>15</v>
      </c>
      <c r="H7" s="36">
        <f t="shared" ca="1" si="1"/>
        <v>16</v>
      </c>
    </row>
    <row r="8" spans="2:8" ht="28" hidden="1" outlineLevel="1">
      <c r="B8" s="36">
        <f ca="1">IF(LEN(H7)&gt;0,IF(H7=LastDayOfMonth_Week,"",H7+1),"")</f>
        <v>17</v>
      </c>
      <c r="C8" s="36">
        <f t="shared" ca="1" si="1"/>
        <v>18</v>
      </c>
      <c r="D8" s="36">
        <f t="shared" ca="1" si="1"/>
        <v>19</v>
      </c>
      <c r="E8" s="36">
        <f t="shared" ca="1" si="1"/>
        <v>20</v>
      </c>
      <c r="F8" s="36">
        <f t="shared" ca="1" si="1"/>
        <v>21</v>
      </c>
      <c r="G8" s="36">
        <f t="shared" ca="1" si="1"/>
        <v>22</v>
      </c>
      <c r="H8" s="36">
        <f t="shared" ca="1" si="1"/>
        <v>23</v>
      </c>
    </row>
    <row r="9" spans="2:8" ht="28" hidden="1" outlineLevel="1">
      <c r="B9" s="36">
        <f ca="1">IF(LEN(H8)&gt;0,IF(H8=LastDayOfMonth_Week,"",H8+1),"")</f>
        <v>24</v>
      </c>
      <c r="C9" s="36">
        <f t="shared" ca="1" si="1"/>
        <v>25</v>
      </c>
      <c r="D9" s="36">
        <f t="shared" ca="1" si="1"/>
        <v>26</v>
      </c>
      <c r="E9" s="36">
        <f t="shared" ca="1" si="1"/>
        <v>27</v>
      </c>
      <c r="F9" s="36">
        <f t="shared" ca="1" si="1"/>
        <v>28</v>
      </c>
      <c r="G9" s="36">
        <f t="shared" ca="1" si="1"/>
        <v>29</v>
      </c>
      <c r="H9" s="36">
        <f t="shared" ca="1" si="1"/>
        <v>30</v>
      </c>
    </row>
    <row r="10" spans="2:8" ht="30" hidden="1" outlineLevel="1" thickBot="1">
      <c r="B10" s="36" t="str">
        <f ca="1">IF(LEN(H9)&gt;0,IF(H9=LastDayOfMonth_Week,"",H9+1),"")</f>
        <v/>
      </c>
      <c r="C10" s="36" t="str">
        <f t="shared" ca="1" si="1"/>
        <v/>
      </c>
      <c r="D10" s="36" t="str">
        <f t="shared" ca="1" si="1"/>
        <v/>
      </c>
      <c r="E10" s="36" t="str">
        <f t="shared" ca="1" si="1"/>
        <v/>
      </c>
      <c r="F10" s="36" t="str">
        <f t="shared" ca="1" si="1"/>
        <v/>
      </c>
      <c r="G10" s="36" t="str">
        <f t="shared" ca="1" si="1"/>
        <v/>
      </c>
      <c r="H10" s="36" t="str">
        <f t="shared" ca="1" si="1"/>
        <v/>
      </c>
    </row>
    <row r="11" spans="2:8" ht="25" customHeight="1" collapsed="1" thickTop="1">
      <c r="B11" s="37">
        <v>1</v>
      </c>
      <c r="C11" s="37">
        <f t="shared" ref="C11:H11" si="2">B11+1</f>
        <v>2</v>
      </c>
      <c r="D11" s="37">
        <f t="shared" si="2"/>
        <v>3</v>
      </c>
      <c r="E11" s="37">
        <f t="shared" si="2"/>
        <v>4</v>
      </c>
      <c r="F11" s="37">
        <f t="shared" si="2"/>
        <v>5</v>
      </c>
      <c r="G11" s="37">
        <f t="shared" si="2"/>
        <v>6</v>
      </c>
      <c r="H11" s="37">
        <f t="shared" si="2"/>
        <v>7</v>
      </c>
    </row>
    <row r="12" spans="2:8" ht="28">
      <c r="B12" s="38">
        <f t="shared" ref="B12:H12" ca="1" si="3">IF(B14="",IF(AND(ISNUMBER(A12),A12&lt;LastDayOfMonth_Week),A12+1,""),IF(B14&lt;=7,"",INDEX(WkMonthView,WkWeek,COLUMN(A$2))-7))</f>
        <v>17</v>
      </c>
      <c r="C12" s="38">
        <f t="shared" ca="1" si="3"/>
        <v>18</v>
      </c>
      <c r="D12" s="38">
        <f t="shared" ca="1" si="3"/>
        <v>19</v>
      </c>
      <c r="E12" s="38">
        <f t="shared" ca="1" si="3"/>
        <v>20</v>
      </c>
      <c r="F12" s="38">
        <f t="shared" ca="1" si="3"/>
        <v>21</v>
      </c>
      <c r="G12" s="38">
        <f t="shared" ca="1" si="3"/>
        <v>22</v>
      </c>
      <c r="H12" s="38">
        <f t="shared" ca="1" si="3"/>
        <v>23</v>
      </c>
    </row>
    <row r="13" spans="2:8" ht="15">
      <c r="B13" s="39" t="str">
        <f ca="1">IF(LEN(B12)=0,"",IF(COUNTIF(Assignments[DUE DATE],DATE(WkYear,WkMonthNum,B12))&gt;0,"Assignment due!",""))</f>
        <v/>
      </c>
      <c r="C13" s="39" t="str">
        <f ca="1">IF(LEN(C12)=0,"",IF(COUNTIF(Assignments[DUE DATE],DATE(WkYear,WkMonthNum,C12))&gt;0,"Assignment due!",""))</f>
        <v/>
      </c>
      <c r="D13" s="39" t="str">
        <f ca="1">IF(LEN(D12)=0,"",IF(COUNTIF(Assignments[DUE DATE],DATE(WkYear,WkMonthNum,D12))&gt;0,"Assignment due!",""))</f>
        <v/>
      </c>
      <c r="E13" s="39" t="str">
        <f ca="1">IF(LEN(E12)=0,"",IF(COUNTIF(Assignments[DUE DATE],DATE(WkYear,WkMonthNum,E12))&gt;0,"Assignment due!",""))</f>
        <v/>
      </c>
      <c r="F13" s="39" t="str">
        <f ca="1">IF(LEN(F12)=0,"",IF(COUNTIF(Assignments[DUE DATE],DATE(WkYear,WkMonthNum,F12))&gt;0,"Assignment due!",""))</f>
        <v/>
      </c>
      <c r="G13" s="39" t="str">
        <f ca="1">IF(LEN(G12)=0,"",IF(COUNTIF(Assignments[DUE DATE],DATE(WkYear,WkMonthNum,G12))&gt;0,"Assignment due!",""))</f>
        <v/>
      </c>
      <c r="H13" s="39" t="str">
        <f ca="1">IF(LEN(H12)=0,"",IF(COUNTIF(Assignments[DUE DATE],DATE(WkYear,WkMonthNum,H12))&gt;0,"Assignment due!",""))</f>
        <v/>
      </c>
    </row>
    <row r="14" spans="2:8" ht="28">
      <c r="B14" s="40">
        <f t="shared" ref="B14:H14" ca="1" si="4">INDEX(WkMonthView,WkWeek,COLUMN(A$2))</f>
        <v>24</v>
      </c>
      <c r="C14" s="40">
        <f t="shared" ca="1" si="4"/>
        <v>25</v>
      </c>
      <c r="D14" s="40">
        <f t="shared" ca="1" si="4"/>
        <v>26</v>
      </c>
      <c r="E14" s="40">
        <f t="shared" ca="1" si="4"/>
        <v>27</v>
      </c>
      <c r="F14" s="40">
        <f t="shared" ca="1" si="4"/>
        <v>28</v>
      </c>
      <c r="G14" s="40">
        <f t="shared" ca="1" si="4"/>
        <v>29</v>
      </c>
      <c r="H14" s="40">
        <f t="shared" ca="1" si="4"/>
        <v>30</v>
      </c>
    </row>
    <row r="15" spans="2:8" ht="225" customHeight="1">
      <c r="B15" s="41" t="str">
        <f ca="1">IF(LEN(B14)=0,"",
IF(COUNTIF(Assignments[DUE DATE],DATE(WkYear,WkMonthNum,B14))&gt;0,
INDEX(Assignments[DESCRIPTION],MATCH(DATE(WkYear,WkMonthNum,B14),Assignments[DUE DATE],0)),
""))</f>
        <v/>
      </c>
      <c r="C15" s="41" t="str">
        <f ca="1">IF(LEN(C14)=0,"",
IF(COUNTIF(Assignments[DUE DATE],DATE(WkYear,WkMonthNum,C14))&gt;0,
INDEX(Assignments[DESCRIPTION],MATCH(DATE(WkYear,WkMonthNum,C14),Assignments[DUE DATE],0)),
""))</f>
        <v/>
      </c>
      <c r="D15" s="41" t="str">
        <f ca="1">IF(LEN(D14)=0,"",
IF(COUNTIF(Assignments[DUE DATE],DATE(WkYear,WkMonthNum,D14))&gt;0,
INDEX(Assignments[DESCRIPTION],MATCH(DATE(WkYear,WkMonthNum,D14),Assignments[DUE DATE],0)),
""))</f>
        <v/>
      </c>
      <c r="E15" s="41" t="str">
        <f ca="1">IF(LEN(E14)=0,"",
IF(COUNTIF(Assignments[DUE DATE],DATE(WkYear,WkMonthNum,E14))&gt;0,
INDEX(Assignments[DESCRIPTION],MATCH(DATE(WkYear,WkMonthNum,E14),Assignments[DUE DATE],0)),
""))</f>
        <v/>
      </c>
      <c r="F15" s="41" t="str">
        <f ca="1">IF(LEN(F14)=0,"",
IF(COUNTIF(Assignments[DUE DATE],DATE(WkYear,WkMonthNum,F14))&gt;0,
INDEX(Assignments[DESCRIPTION],MATCH(DATE(WkYear,WkMonthNum,F14),Assignments[DUE DATE],0)),
""))</f>
        <v/>
      </c>
      <c r="G15" s="41" t="str">
        <f ca="1">IF(LEN(G14)=0,"",
IF(COUNTIF(Assignments[DUE DATE],DATE(WkYear,WkMonthNum,G14))&gt;0,
INDEX(Assignments[DESCRIPTION],MATCH(DATE(WkYear,WkMonthNum,G14),Assignments[DUE DATE],0)),
""))</f>
        <v/>
      </c>
      <c r="H15" s="41" t="str">
        <f ca="1">IF(LEN(H14)=0,"",
IF(COUNTIF(Assignments[DUE DATE],DATE(WkYear,WkMonthNum,H14))&gt;0,
INDEX(Assignments[DESCRIPTION],MATCH(DATE(WkYear,WkMonthNum,H14),Assignments[DUE DATE],0)),
""))</f>
        <v/>
      </c>
    </row>
    <row r="16" spans="2:8" ht="29">
      <c r="B16" s="38" t="str">
        <f t="array" aca="1" ref="B16" ca="1">IFERROR(IF(B14="",IF(AND(ISNUMBER(A16),A16&lt;LastDayOfMonth_Week),A16+1,$H$14+COLUMN(A$2)),IF(B14+7&gt;LastDayOfMonth_Week,"",INDEX(WkMonthView,WkWeek,COLUMN(A$2))+7)),"")</f>
        <v/>
      </c>
      <c r="C16" s="38" t="str">
        <f t="array" aca="1" ref="C16" ca="1">IFERROR(IF(C14="",IF(AND(ISNUMBER(B16),B16&lt;LastDayOfMonth_Week),B16+1,$H$14+COLUMN(B$2)),IF(C14+7&gt;LastDayOfMonth_Week,"",INDEX(WkMonthView,WkWeek,COLUMN(B$2))+7)),"")</f>
        <v/>
      </c>
      <c r="D16" s="38" t="str">
        <f t="array" aca="1" ref="D16" ca="1">IFERROR(IF(D14="",IF(AND(ISNUMBER(C16),C16&lt;LastDayOfMonth_Week),C16+1,$H$14+COLUMN(C$2)),IF(D14+7&gt;LastDayOfMonth_Week,"",INDEX(WkMonthView,WkWeek,COLUMN(C$2))+7)),"")</f>
        <v/>
      </c>
      <c r="E16" s="38" t="str">
        <f t="array" aca="1" ref="E16" ca="1">IFERROR(IF(E14="",IF(AND(ISNUMBER(D16),D16&lt;LastDayOfMonth_Week),D16+1,$H$14+COLUMN(D$2)),IF(E14+7&gt;LastDayOfMonth_Week,"",INDEX(WkMonthView,WkWeek,COLUMN(D$2))+7)),"")</f>
        <v/>
      </c>
      <c r="F16" s="38" t="str">
        <f t="array" aca="1" ref="F16" ca="1">IFERROR(IF(F14="",IF(AND(ISNUMBER(E16),E16&lt;LastDayOfMonth_Week),E16+1,$H$14+COLUMN(E$2)),IF(F14+7&gt;LastDayOfMonth_Week,"",INDEX(WkMonthView,WkWeek,COLUMN(E$2))+7)),"")</f>
        <v/>
      </c>
      <c r="G16" s="38" t="str">
        <f t="array" aca="1" ref="G16" ca="1">IFERROR(IF(G14="",IF(AND(ISNUMBER(F16),F16&lt;LastDayOfMonth_Week),F16+1,$H$14+COLUMN(F$2)),IF(G14+7&gt;LastDayOfMonth_Week,"",INDEX(WkMonthView,WkWeek,COLUMN(F$2))+7)),"")</f>
        <v/>
      </c>
      <c r="H16" s="38" t="str">
        <f t="array" aca="1" ref="H16" ca="1">IFERROR(IF(H14="",IF(AND(ISNUMBER(G16),G16&lt;LastDayOfMonth_Week),G16+1,$H$14+COLUMN(G$2)),IF(H14+7&gt;LastDayOfMonth_Week,"",INDEX(WkMonthView,WkWeek,COLUMN(G$2))+7)),"")</f>
        <v/>
      </c>
    </row>
    <row r="17" spans="2:8" ht="15">
      <c r="B17" s="39" t="str">
        <f ca="1">IF(LEN(B16)=0,"",IF(COUNTIF(Assignments[DUE DATE],DATE(WkYear,WkMonthNum,B16))&gt;0,"Assignment due!",""))</f>
        <v/>
      </c>
      <c r="C17" s="39" t="str">
        <f ca="1">IF(LEN(C16)=0,"",IF(COUNTIF(Assignments[DUE DATE],DATE(WkYear,WkMonthNum,C16))&gt;0,"Assignment due!",""))</f>
        <v/>
      </c>
      <c r="D17" s="39" t="str">
        <f ca="1">IF(LEN(D16)=0,"",IF(COUNTIF(Assignments[DUE DATE],DATE(WkYear,WkMonthNum,D16))&gt;0,"Assignment due!",""))</f>
        <v/>
      </c>
      <c r="E17" s="39" t="str">
        <f ca="1">IF(LEN(E16)=0,"",IF(COUNTIF(Assignments[DUE DATE],DATE(WkYear,WkMonthNum,E16))&gt;0,"Assignment due!",""))</f>
        <v/>
      </c>
      <c r="F17" s="39" t="str">
        <f ca="1">IF(LEN(F16)=0,"",IF(COUNTIF(Assignments[DUE DATE],DATE(WkYear,WkMonthNum,F16))&gt;0,"Assignment due!",""))</f>
        <v/>
      </c>
      <c r="G17" s="39" t="str">
        <f ca="1">IF(LEN(G16)=0,"",IF(COUNTIF(Assignments[DUE DATE],DATE(WkYear,WkMonthNum,G16))&gt;0,"Assignment due!",""))</f>
        <v/>
      </c>
      <c r="H17" s="39" t="str">
        <f ca="1">IF(LEN(H16)=0,"",IF(COUNTIF(Assignments[DUE DATE],DATE(WkYear,WkMonthNum,H16))&gt;0,"Assignment due!",""))</f>
        <v/>
      </c>
    </row>
  </sheetData>
  <mergeCells count="1">
    <mergeCell ref="B4:H4"/>
  </mergeCells>
  <dataValidations count="7">
    <dataValidation type="list" allowBlank="1" showInputMessage="1" showErrorMessage="1" error="Select RETRY and press ALT+DOWN ARROW then ENTER to select an entry from the provided list. Select CANCEL to exit the cell" prompt="Select a week from this dropdown to view the assignments in that week. ALT+DOWN ARROW, ENTER to select from the list in this cell" sqref="D3" xr:uid="{00000000-0002-0000-0200-000000000000}">
      <formula1>"Week 1, Week 2, Week 3, Week 4, Week 5, Week 6"</formula1>
    </dataValidation>
    <dataValidation allowBlank="1" showInputMessage="1" showErrorMessage="1" prompt="Enter the year for this calendar view" sqref="C3" xr:uid="{00000000-0002-0000-0200-000001000000}"/>
    <dataValidation allowBlank="1" showInputMessage="1" showErrorMessage="1" prompt="This week view of assignments is automatically updated based on inputs from the Assignments worksheet in this workbook. make all edits to assignments in that worksheet" sqref="A1" xr:uid="{00000000-0002-0000-0200-000002000000}"/>
    <dataValidation allowBlank="1" showInputMessage="1" showErrorMessage="1" prompt="Navigate to a Assignments worksheet by selecting the hyperlink in this cell" sqref="B1" xr:uid="{00000000-0002-0000-0200-000003000000}"/>
    <dataValidation allowBlank="1" showInputMessage="1" showErrorMessage="1" prompt="Navigate to a Month View of the assignments in this worksheet by selecting the hyperlink in this cell" sqref="C1" xr:uid="{00000000-0002-0000-0200-000004000000}"/>
    <dataValidation allowBlank="1" showInputMessage="1" showErrorMessage="1" prompt="Rows 12, 14, and 16, columns B to H have days of the week in the cells" sqref="B12" xr:uid="{00000000-0002-0000-0200-000005000000}"/>
    <dataValidation allowBlank="1" showInputMessage="1" showErrorMessage="1" prompt="Assignments from the Assignments worksheet appear in rows 13, 15, and 17 columns B to H" sqref="B13" xr:uid="{00000000-0002-0000-0200-000006000000}"/>
  </dataValidations>
  <hyperlinks>
    <hyperlink ref="B1" location="Assignments!A1" tooltip="Click to view Assignments" display="ASSIGNMENTS" xr:uid="{00000000-0004-0000-0200-000000000000}"/>
    <hyperlink ref="C1" location="'Month View'!A1" tooltip="Click to view monthly schedule" display="MONTH VIEW" xr:uid="{00000000-0004-0000-0200-000001000000}"/>
  </hyperlinks>
  <printOptions horizontalCentered="1" verticalCentered="1"/>
  <pageMargins left="0.25" right="0.25" top="0.75" bottom="0.75" header="0.3" footer="0.3"/>
  <pageSetup scale="84" orientation="landscape" r:id="rId1"/>
  <ignoredErrors>
    <ignoredError sqref="B14 C14:H14 B16:H16" formula="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Select RETRY and type the full name of a month or press ALT+DOWN ARROW then ENTER to select from the provided list. Select CANCEL to exit the cell" prompt="Select a month from this dropdown to view the assignments in that month. ALT+DOWN ARROW, ENTER to select from the list or type the full name of a month in this cell" xr:uid="{00000000-0002-0000-0200-000007000000}">
          <x14:formula1>
            <xm:f>Setup!$A$1:$A$12</xm:f>
          </x14:formula1>
          <xm:sqref>B3</xm:sqref>
        </x14:dataValidation>
        <x14:dataValidation type="list" allowBlank="1" showInputMessage="1" showErrorMessage="1" prompt="Week view calendar weekdays in this row from column B to H, with Sunday as the starting weekday" xr:uid="{00000000-0002-0000-0200-000008000000}">
          <x14:formula1>
            <xm:f>Setup!$B$1:$B$7</xm:f>
          </x14:formula1>
          <xm:sqref>B11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12"/>
  <sheetViews>
    <sheetView workbookViewId="0"/>
  </sheetViews>
  <sheetFormatPr baseColWidth="10" defaultRowHeight="14"/>
  <sheetData>
    <row r="1" spans="1:2">
      <c r="A1" s="15">
        <v>43466</v>
      </c>
      <c r="B1" s="17">
        <v>1</v>
      </c>
    </row>
    <row r="2" spans="1:2">
      <c r="A2" s="15">
        <f>EDATE(A1,1)</f>
        <v>43497</v>
      </c>
      <c r="B2" s="17">
        <v>2</v>
      </c>
    </row>
    <row r="3" spans="1:2">
      <c r="A3" s="15">
        <f t="shared" ref="A3:A12" si="0">EDATE(A2,1)</f>
        <v>43525</v>
      </c>
      <c r="B3" s="17">
        <v>3</v>
      </c>
    </row>
    <row r="4" spans="1:2">
      <c r="A4" s="15">
        <f t="shared" si="0"/>
        <v>43556</v>
      </c>
      <c r="B4" s="17">
        <v>4</v>
      </c>
    </row>
    <row r="5" spans="1:2">
      <c r="A5" s="15">
        <f t="shared" si="0"/>
        <v>43586</v>
      </c>
      <c r="B5" s="17">
        <v>5</v>
      </c>
    </row>
    <row r="6" spans="1:2">
      <c r="A6" s="15">
        <f t="shared" si="0"/>
        <v>43617</v>
      </c>
      <c r="B6" s="17">
        <v>6</v>
      </c>
    </row>
    <row r="7" spans="1:2">
      <c r="A7" s="15">
        <f t="shared" si="0"/>
        <v>43647</v>
      </c>
      <c r="B7" s="17">
        <v>7</v>
      </c>
    </row>
    <row r="8" spans="1:2">
      <c r="A8" s="15">
        <f t="shared" si="0"/>
        <v>43678</v>
      </c>
    </row>
    <row r="9" spans="1:2">
      <c r="A9" s="15">
        <f t="shared" si="0"/>
        <v>43709</v>
      </c>
    </row>
    <row r="10" spans="1:2">
      <c r="A10" s="15">
        <f t="shared" si="0"/>
        <v>43739</v>
      </c>
    </row>
    <row r="11" spans="1:2">
      <c r="A11" s="15">
        <f t="shared" si="0"/>
        <v>43770</v>
      </c>
    </row>
    <row r="12" spans="1:2">
      <c r="A12" s="15">
        <f t="shared" si="0"/>
        <v>43800</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ServiceKeyPoints xmlns="71af3243-3dd4-4a8d-8c0d-dd76da1f02a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1" ma:contentTypeDescription="Create a new document." ma:contentTypeScope="" ma:versionID="9677210f24a1be23c92c90fd886aa0aa">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60e05723c5c1908df1a1a4ebf11d344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1E6D6F9-CFEF-45F6-8F05-3BFB365B2890}">
  <ds:schemaRefs>
    <ds:schemaRef ds:uri="http://schemas.microsoft.com/office/2006/metadata/properties"/>
    <ds:schemaRef ds:uri="http://schemas.microsoft.com/office/infopath/2007/PartnerControls"/>
    <ds:schemaRef ds:uri="71af3243-3dd4-4a8d-8c0d-dd76da1f02a5"/>
  </ds:schemaRefs>
</ds:datastoreItem>
</file>

<file path=customXml/itemProps2.xml><?xml version="1.0" encoding="utf-8"?>
<ds:datastoreItem xmlns:ds="http://schemas.openxmlformats.org/officeDocument/2006/customXml" ds:itemID="{068D2AE6-4475-4074-AEAC-AB76A153EE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C1002B3-CA4D-436A-9FAD-EC5D784CC8A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6</vt:i4>
      </vt:variant>
      <vt:variant>
        <vt:lpstr>Named Ranges</vt:lpstr>
      </vt:variant>
      <vt:variant>
        <vt:i4>41</vt:i4>
      </vt:variant>
    </vt:vector>
  </HeadingPairs>
  <TitlesOfParts>
    <vt:vector size="47" baseType="lpstr">
      <vt:lpstr>ALLIED objectives and strategy</vt:lpstr>
      <vt:lpstr>IC role description</vt:lpstr>
      <vt:lpstr>Assignments</vt:lpstr>
      <vt:lpstr>Month View</vt:lpstr>
      <vt:lpstr>Week View</vt:lpstr>
      <vt:lpstr>Setup</vt:lpstr>
      <vt:lpstr>'ALLIED objectives and strategy'!_ftn1</vt:lpstr>
      <vt:lpstr>'ALLIED objectives and strategy'!_ftnref1</vt:lpstr>
      <vt:lpstr>'ALLIED objectives and strategy'!_Ref100048548</vt:lpstr>
      <vt:lpstr>'ALLIED objectives and strategy'!_Ref99977799</vt:lpstr>
      <vt:lpstr>'ALLIED objectives and strategy'!_Ref99977817</vt:lpstr>
      <vt:lpstr>'ALLIED objectives and strategy'!_Ref99977822</vt:lpstr>
      <vt:lpstr>'ALLIED objectives and strategy'!_Ref99977855</vt:lpstr>
      <vt:lpstr>'ALLIED objectives and strategy'!_Ref99977861</vt:lpstr>
      <vt:lpstr>'ALLIED objectives and strategy'!_Ref99977872</vt:lpstr>
      <vt:lpstr>'ALLIED objectives and strategy'!_Ref99977877</vt:lpstr>
      <vt:lpstr>'ALLIED objectives and strategy'!_Ref99977932</vt:lpstr>
      <vt:lpstr>'ALLIED objectives and strategy'!_Ref99977942</vt:lpstr>
      <vt:lpstr>'ALLIED objectives and strategy'!_Ref99977989</vt:lpstr>
      <vt:lpstr>'ALLIED objectives and strategy'!_Ref99982804</vt:lpstr>
      <vt:lpstr>'ALLIED objectives and strategy'!_Ref99982820</vt:lpstr>
      <vt:lpstr>'ALLIED objectives and strategy'!_Ref99983057</vt:lpstr>
      <vt:lpstr>'ALLIED objectives and strategy'!_Ref99983463</vt:lpstr>
      <vt:lpstr>'ALLIED objectives and strategy'!_Ref99983672</vt:lpstr>
      <vt:lpstr>'ALLIED objectives and strategy'!_Ref99983674</vt:lpstr>
      <vt:lpstr>'ALLIED objectives and strategy'!_Ref99983677</vt:lpstr>
      <vt:lpstr>'ALLIED objectives and strategy'!_Ref99983769</vt:lpstr>
      <vt:lpstr>'ALLIED objectives and strategy'!_Ref99983923</vt:lpstr>
      <vt:lpstr>'ALLIED objectives and strategy'!ColumnTitle1</vt:lpstr>
      <vt:lpstr>'IC role description'!ColumnTitle1</vt:lpstr>
      <vt:lpstr>ColumnTitle1</vt:lpstr>
      <vt:lpstr>'ALLIED objectives and strategy'!MoMonth</vt:lpstr>
      <vt:lpstr>'IC role description'!MoMonth</vt:lpstr>
      <vt:lpstr>MoMonth</vt:lpstr>
      <vt:lpstr>MoWeek2</vt:lpstr>
      <vt:lpstr>MoWeek3</vt:lpstr>
      <vt:lpstr>MoWeek4</vt:lpstr>
      <vt:lpstr>MoWeek5</vt:lpstr>
      <vt:lpstr>'ALLIED objectives and strategy'!MoYear</vt:lpstr>
      <vt:lpstr>'IC role description'!MoYear</vt:lpstr>
      <vt:lpstr>MoYear</vt:lpstr>
      <vt:lpstr>Assignments!Print_Titles</vt:lpstr>
      <vt:lpstr>'Week View'!WkMonth</vt:lpstr>
      <vt:lpstr>'ALLIED objectives and strategy'!WkMonthView</vt:lpstr>
      <vt:lpstr>'IC role description'!WkMonthView</vt:lpstr>
      <vt:lpstr>WkMonthView</vt:lpstr>
      <vt:lpstr>'Week View'!WkYear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2019-07-07T22:50:43Z</dcterms:created>
  <dcterms:modified xsi:type="dcterms:W3CDTF">2022-05-15T23:06:45Z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